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drawings/drawing68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6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drawings/drawing70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drawings/drawing9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660" windowWidth="12315" windowHeight="8160" activeTab="9"/>
  </bookViews>
  <sheets>
    <sheet name="HD6" sheetId="282" r:id="rId1"/>
    <sheet name="HD5" sheetId="275" r:id="rId2"/>
    <sheet name="HD4" sheetId="269" r:id="rId3"/>
    <sheet name="HD3" sheetId="261" r:id="rId4"/>
    <sheet name="HD2" sheetId="260" r:id="rId5"/>
    <sheet name="HD1" sheetId="251" r:id="rId6"/>
    <sheet name="HD12." sheetId="238" state="hidden" r:id="rId7"/>
    <sheet name="HD12" sheetId="149" state="hidden" r:id="rId8"/>
    <sheet name="BH68" sheetId="84" state="hidden" r:id="rId9"/>
    <sheet name="HD68.7" sheetId="294" r:id="rId10"/>
    <sheet name="HD68.6" sheetId="288" r:id="rId11"/>
    <sheet name="HD68.5" sheetId="276" r:id="rId12"/>
    <sheet name="HD68.4" sheetId="268" r:id="rId13"/>
    <sheet name="HD68.3" sheetId="262" r:id="rId14"/>
    <sheet name="HD68.2" sheetId="259" r:id="rId15"/>
    <sheet name="HD68.1" sheetId="250" r:id="rId16"/>
    <sheet name="HD68.12." sheetId="239" state="hidden" r:id="rId17"/>
    <sheet name="HD68.12" sheetId="150" state="hidden" r:id="rId18"/>
    <sheet name="BHDP" sheetId="83" state="hidden" r:id="rId19"/>
    <sheet name="DP7" sheetId="289" r:id="rId20"/>
    <sheet name="DP6" sheetId="283" r:id="rId21"/>
    <sheet name="DP5" sheetId="277" r:id="rId22"/>
    <sheet name="DP4" sheetId="270" r:id="rId23"/>
    <sheet name="DP3" sheetId="263" r:id="rId24"/>
    <sheet name="DP2" sheetId="258" r:id="rId25"/>
    <sheet name="DP1" sheetId="249" r:id="rId26"/>
    <sheet name="DP12." sheetId="240" state="hidden" r:id="rId27"/>
    <sheet name="DP12" sheetId="151" state="hidden" r:id="rId28"/>
    <sheet name="BHDS" sheetId="85" state="hidden" r:id="rId29"/>
    <sheet name="DSố7" sheetId="290" r:id="rId30"/>
    <sheet name="DSố6" sheetId="284" r:id="rId31"/>
    <sheet name="DSố5" sheetId="278" r:id="rId32"/>
    <sheet name="DSố4" sheetId="264" r:id="rId33"/>
    <sheet name="DSố3" sheetId="274" r:id="rId34"/>
    <sheet name="DSố2" sheetId="257" r:id="rId35"/>
    <sheet name="DSố1" sheetId="248" r:id="rId36"/>
    <sheet name="DSố12." sheetId="241" state="hidden" r:id="rId37"/>
    <sheet name="DSố12" sheetId="152" state="hidden" r:id="rId38"/>
    <sheet name="BHXÃ" sheetId="86" state="hidden" r:id="rId39"/>
    <sheet name="xã7" sheetId="291" r:id="rId40"/>
    <sheet name="xã6" sheetId="285" r:id="rId41"/>
    <sheet name="xã5" sheetId="279" r:id="rId42"/>
    <sheet name="xã4" sheetId="271" r:id="rId43"/>
    <sheet name="xã3" sheetId="265" r:id="rId44"/>
    <sheet name="xã2" sheetId="256" r:id="rId45"/>
    <sheet name="xã1" sheetId="247" r:id="rId46"/>
    <sheet name="xã12." sheetId="242" state="hidden" r:id="rId47"/>
    <sheet name="xã12" sheetId="153" state="hidden" r:id="rId48"/>
    <sheet name="BHĐTGT" sheetId="87" state="hidden" r:id="rId49"/>
    <sheet name="Điều Trị GT2" sheetId="253" state="hidden" r:id="rId50"/>
    <sheet name="Điều Trị GT7" sheetId="292" r:id="rId51"/>
    <sheet name="Điều Trị GT6" sheetId="286" r:id="rId52"/>
    <sheet name="Điều Trị GT5" sheetId="280" r:id="rId53"/>
    <sheet name="Điều Trị GT4" sheetId="272" r:id="rId54"/>
    <sheet name="Điều Trị GT3" sheetId="266" r:id="rId55"/>
    <sheet name="Điều Trị GT2." sheetId="255" r:id="rId56"/>
    <sheet name="Điều Trị GT1" sheetId="246" r:id="rId57"/>
    <sheet name="Điều Trị GT12." sheetId="243" state="hidden" r:id="rId58"/>
    <sheet name="Điều Trị GT12" sheetId="154" state="hidden" r:id="rId59"/>
    <sheet name="BHĐTTT" sheetId="88" state="hidden" r:id="rId60"/>
    <sheet name="Điều Trị TT7" sheetId="293" r:id="rId61"/>
    <sheet name="Điều Trị TT6" sheetId="287" r:id="rId62"/>
    <sheet name="Điều Trị TT5" sheetId="281" r:id="rId63"/>
    <sheet name="Điều Trị TT4" sheetId="273" r:id="rId64"/>
    <sheet name="Điều Trị TT3" sheetId="267" r:id="rId65"/>
    <sheet name="Điều Trị TT2" sheetId="254" r:id="rId66"/>
    <sheet name="Điều Trị TT1" sheetId="252" r:id="rId67"/>
    <sheet name="Điều Trị TT12," sheetId="244" state="hidden" r:id="rId68"/>
    <sheet name="Điều Trị TT12 " sheetId="164" state="hidden" r:id="rId69"/>
    <sheet name="YTT7" sheetId="119" state="hidden" r:id="rId70"/>
    <sheet name="HD khoán BStuấn" sheetId="156" state="hidden" r:id="rId71"/>
    <sheet name="Sheet1" sheetId="13" r:id="rId72"/>
  </sheets>
  <externalReferences>
    <externalReference r:id="rId73"/>
  </externalReferences>
  <definedNames>
    <definedName name="_xlnm.Print_Titles" localSheetId="28">BHDS!$15:$17</definedName>
    <definedName name="_xlnm.Print_Titles" localSheetId="59">BHĐTTT!$15:$17</definedName>
    <definedName name="_xlnm.Print_Titles" localSheetId="38">BHXÃ!$15:$17</definedName>
    <definedName name="_xlnm.Print_Titles" localSheetId="66">'Điều Trị TT1'!$15:$17</definedName>
    <definedName name="_xlnm.Print_Titles" localSheetId="68">'Điều Trị TT12 '!$15:$17</definedName>
    <definedName name="_xlnm.Print_Titles" localSheetId="67">'Điều Trị TT12,'!$15:$17</definedName>
    <definedName name="_xlnm.Print_Titles" localSheetId="65">'Điều Trị TT2'!$15:$17</definedName>
    <definedName name="_xlnm.Print_Titles" localSheetId="64">'Điều Trị TT3'!$15:$17</definedName>
    <definedName name="_xlnm.Print_Titles" localSheetId="63">'Điều Trị TT4'!$15:$17</definedName>
    <definedName name="_xlnm.Print_Titles" localSheetId="62">'Điều Trị TT5'!$15:$17</definedName>
    <definedName name="_xlnm.Print_Titles" localSheetId="61">'Điều Trị TT6'!$15:$17</definedName>
    <definedName name="_xlnm.Print_Titles" localSheetId="60">'Điều Trị TT7'!$15:$17</definedName>
    <definedName name="_xlnm.Print_Titles" localSheetId="35">DSố1!$15:$17</definedName>
    <definedName name="_xlnm.Print_Titles" localSheetId="37">DSố12!$15:$17</definedName>
    <definedName name="_xlnm.Print_Titles" localSheetId="36">DSố12.!$15:$17</definedName>
    <definedName name="_xlnm.Print_Titles" localSheetId="34">DSố2!$15:$17</definedName>
    <definedName name="_xlnm.Print_Titles" localSheetId="33">DSố3!$15:$17</definedName>
    <definedName name="_xlnm.Print_Titles" localSheetId="32">DSố4!$15:$17</definedName>
    <definedName name="_xlnm.Print_Titles" localSheetId="31">DSố5!$15:$17</definedName>
    <definedName name="_xlnm.Print_Titles" localSheetId="30">DSố6!$15:$17</definedName>
    <definedName name="_xlnm.Print_Titles" localSheetId="29">DSố7!$15:$17</definedName>
    <definedName name="_xlnm.Print_Titles" localSheetId="45">xã1!$15:$17</definedName>
    <definedName name="_xlnm.Print_Titles" localSheetId="47">xã12!$15:$17</definedName>
    <definedName name="_xlnm.Print_Titles" localSheetId="46">xã12.!$15:$17</definedName>
    <definedName name="_xlnm.Print_Titles" localSheetId="44">xã2!$15:$17</definedName>
    <definedName name="_xlnm.Print_Titles" localSheetId="43">xã3!$15:$17</definedName>
    <definedName name="_xlnm.Print_Titles" localSheetId="42">xã4!$15:$17</definedName>
    <definedName name="_xlnm.Print_Titles" localSheetId="41">xã5!$15:$17</definedName>
    <definedName name="_xlnm.Print_Titles" localSheetId="40">xã6!$15:$17</definedName>
    <definedName name="_xlnm.Print_Titles" localSheetId="39">xã7!$15:$17</definedName>
    <definedName name="_xlnm.Print_Titles" localSheetId="69">YTT7!$15:$17</definedName>
  </definedNames>
  <calcPr calcId="124519"/>
</workbook>
</file>

<file path=xl/calcChain.xml><?xml version="1.0" encoding="utf-8"?>
<calcChain xmlns="http://schemas.openxmlformats.org/spreadsheetml/2006/main">
  <c r="O34" i="294"/>
  <c r="E33"/>
  <c r="E34"/>
  <c r="E20" s="1"/>
  <c r="E32"/>
  <c r="E31"/>
  <c r="E30"/>
  <c r="E29"/>
  <c r="E28"/>
  <c r="E27"/>
  <c r="E26"/>
  <c r="E25"/>
  <c r="E24"/>
  <c r="E23"/>
  <c r="E22"/>
  <c r="E21"/>
  <c r="O20"/>
  <c r="N20"/>
  <c r="M20"/>
  <c r="L20"/>
  <c r="K20"/>
  <c r="J20"/>
  <c r="I20"/>
  <c r="H20"/>
  <c r="G20"/>
  <c r="F20"/>
  <c r="O18"/>
  <c r="N18"/>
  <c r="M18"/>
  <c r="L18"/>
  <c r="K18"/>
  <c r="J18"/>
  <c r="I18"/>
  <c r="H18"/>
  <c r="G18"/>
  <c r="P18" s="1"/>
  <c r="F18"/>
  <c r="E18"/>
  <c r="N18" i="293"/>
  <c r="N19"/>
  <c r="M73"/>
  <c r="M74"/>
  <c r="M75"/>
  <c r="M76"/>
  <c r="M72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48"/>
  <c r="M32"/>
  <c r="M33"/>
  <c r="M34"/>
  <c r="M35"/>
  <c r="M36"/>
  <c r="M37"/>
  <c r="M38"/>
  <c r="M39"/>
  <c r="M40"/>
  <c r="M41"/>
  <c r="M42"/>
  <c r="M43"/>
  <c r="M44"/>
  <c r="M45"/>
  <c r="M46"/>
  <c r="M31"/>
  <c r="M21"/>
  <c r="M22"/>
  <c r="M23"/>
  <c r="M24"/>
  <c r="M25"/>
  <c r="M26"/>
  <c r="M27"/>
  <c r="M28"/>
  <c r="M29"/>
  <c r="M20"/>
  <c r="F32" i="287"/>
  <c r="M32" s="1"/>
  <c r="F39"/>
  <c r="M39" s="1"/>
  <c r="F46"/>
  <c r="M46" s="1"/>
  <c r="F69"/>
  <c r="M69" s="1"/>
  <c r="F73"/>
  <c r="M73" s="1"/>
  <c r="F76"/>
  <c r="M76" s="1"/>
  <c r="E76" i="293"/>
  <c r="E75"/>
  <c r="E74"/>
  <c r="E73"/>
  <c r="E72"/>
  <c r="M71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M47"/>
  <c r="E47"/>
  <c r="E46"/>
  <c r="E45"/>
  <c r="E44"/>
  <c r="E43"/>
  <c r="E42"/>
  <c r="E41"/>
  <c r="E40"/>
  <c r="E39"/>
  <c r="E38"/>
  <c r="E37"/>
  <c r="E36"/>
  <c r="E35"/>
  <c r="E34"/>
  <c r="E33"/>
  <c r="E32"/>
  <c r="E31"/>
  <c r="M30"/>
  <c r="E30"/>
  <c r="E29"/>
  <c r="E28"/>
  <c r="E27"/>
  <c r="E26"/>
  <c r="E25"/>
  <c r="E24"/>
  <c r="E23"/>
  <c r="E22"/>
  <c r="E21"/>
  <c r="E20"/>
  <c r="L19"/>
  <c r="K19"/>
  <c r="J19"/>
  <c r="I19"/>
  <c r="H19"/>
  <c r="G19"/>
  <c r="F19"/>
  <c r="E19"/>
  <c r="L18"/>
  <c r="K18"/>
  <c r="J18"/>
  <c r="I18"/>
  <c r="H18"/>
  <c r="G18"/>
  <c r="F18"/>
  <c r="E18"/>
  <c r="O21" i="292"/>
  <c r="O22"/>
  <c r="O23"/>
  <c r="O24"/>
  <c r="O25"/>
  <c r="O26"/>
  <c r="O27"/>
  <c r="O28"/>
  <c r="O29"/>
  <c r="O30"/>
  <c r="O20"/>
  <c r="O19"/>
  <c r="E30"/>
  <c r="E29"/>
  <c r="E28"/>
  <c r="E27"/>
  <c r="E26"/>
  <c r="E25"/>
  <c r="E24"/>
  <c r="E23"/>
  <c r="E22"/>
  <c r="E21"/>
  <c r="E18" s="1"/>
  <c r="E20"/>
  <c r="N19"/>
  <c r="M19"/>
  <c r="L19"/>
  <c r="K19"/>
  <c r="J19"/>
  <c r="I19"/>
  <c r="H19"/>
  <c r="G19"/>
  <c r="F19"/>
  <c r="E19"/>
  <c r="O18"/>
  <c r="N18"/>
  <c r="M18"/>
  <c r="L18"/>
  <c r="K18"/>
  <c r="J18"/>
  <c r="I18"/>
  <c r="H18"/>
  <c r="G18"/>
  <c r="F18"/>
  <c r="O21" i="291"/>
  <c r="O22"/>
  <c r="O19" s="1"/>
  <c r="O18" s="1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20"/>
  <c r="M105"/>
  <c r="N105" s="1"/>
  <c r="L104"/>
  <c r="M104" s="1"/>
  <c r="N104" s="1"/>
  <c r="J103"/>
  <c r="I103"/>
  <c r="M103" s="1"/>
  <c r="N103" s="1"/>
  <c r="M102"/>
  <c r="N102" s="1"/>
  <c r="I102"/>
  <c r="I101"/>
  <c r="M101" s="1"/>
  <c r="M100"/>
  <c r="N100" s="1"/>
  <c r="L99"/>
  <c r="K99"/>
  <c r="J99"/>
  <c r="I99"/>
  <c r="H99"/>
  <c r="G99"/>
  <c r="E99"/>
  <c r="D99"/>
  <c r="E93"/>
  <c r="E92"/>
  <c r="E91"/>
  <c r="E90"/>
  <c r="E89"/>
  <c r="E88"/>
  <c r="E87"/>
  <c r="E86"/>
  <c r="E85"/>
  <c r="E84"/>
  <c r="E83"/>
  <c r="E82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P19"/>
  <c r="H19"/>
  <c r="G19"/>
  <c r="F19"/>
  <c r="Q19" s="1"/>
  <c r="I18"/>
  <c r="H18"/>
  <c r="G18"/>
  <c r="F18"/>
  <c r="F62" i="285"/>
  <c r="F68"/>
  <c r="F81"/>
  <c r="F83"/>
  <c r="O66"/>
  <c r="E66"/>
  <c r="O21" i="290"/>
  <c r="O22"/>
  <c r="O23"/>
  <c r="O24"/>
  <c r="O25"/>
  <c r="O26"/>
  <c r="O27"/>
  <c r="O28"/>
  <c r="O29"/>
  <c r="O30"/>
  <c r="O31"/>
  <c r="O32"/>
  <c r="O33"/>
  <c r="O34"/>
  <c r="O35"/>
  <c r="O36"/>
  <c r="O20"/>
  <c r="E36"/>
  <c r="P35"/>
  <c r="E35"/>
  <c r="E34"/>
  <c r="E33"/>
  <c r="E32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L18"/>
  <c r="K18"/>
  <c r="J18"/>
  <c r="I18"/>
  <c r="H18"/>
  <c r="G18"/>
  <c r="F18"/>
  <c r="O37" i="289"/>
  <c r="O36"/>
  <c r="O34"/>
  <c r="O21"/>
  <c r="O22"/>
  <c r="O23"/>
  <c r="O24"/>
  <c r="O25"/>
  <c r="O26"/>
  <c r="O27"/>
  <c r="O28"/>
  <c r="O29"/>
  <c r="O30"/>
  <c r="O31"/>
  <c r="O32"/>
  <c r="O20"/>
  <c r="E36"/>
  <c r="E35"/>
  <c r="E34"/>
  <c r="E33"/>
  <c r="E32"/>
  <c r="E31"/>
  <c r="E30"/>
  <c r="E29"/>
  <c r="E27"/>
  <c r="E26"/>
  <c r="E25"/>
  <c r="E24"/>
  <c r="E23"/>
  <c r="E22"/>
  <c r="E21"/>
  <c r="O18"/>
  <c r="E20"/>
  <c r="N19"/>
  <c r="M19"/>
  <c r="L19"/>
  <c r="K19"/>
  <c r="J19"/>
  <c r="I19"/>
  <c r="H19"/>
  <c r="G19"/>
  <c r="N18"/>
  <c r="M18"/>
  <c r="L18"/>
  <c r="K18"/>
  <c r="J18"/>
  <c r="I18"/>
  <c r="H18"/>
  <c r="G18"/>
  <c r="F18"/>
  <c r="E33" i="288"/>
  <c r="E32"/>
  <c r="E31"/>
  <c r="E30"/>
  <c r="E29"/>
  <c r="E28"/>
  <c r="E27"/>
  <c r="E26"/>
  <c r="E25"/>
  <c r="E24"/>
  <c r="E23"/>
  <c r="E22"/>
  <c r="E21"/>
  <c r="O20"/>
  <c r="N20"/>
  <c r="M20"/>
  <c r="L20"/>
  <c r="K20"/>
  <c r="J20"/>
  <c r="I20"/>
  <c r="H20"/>
  <c r="G20"/>
  <c r="F20"/>
  <c r="E20"/>
  <c r="O18"/>
  <c r="N18"/>
  <c r="M18"/>
  <c r="L18"/>
  <c r="K18"/>
  <c r="J18"/>
  <c r="I18"/>
  <c r="H18"/>
  <c r="G18"/>
  <c r="P18" s="1"/>
  <c r="F18"/>
  <c r="E18"/>
  <c r="C84" i="287"/>
  <c r="C82"/>
  <c r="N18"/>
  <c r="M21"/>
  <c r="M22"/>
  <c r="M23"/>
  <c r="M24"/>
  <c r="M25"/>
  <c r="M26"/>
  <c r="M27"/>
  <c r="M28"/>
  <c r="M29"/>
  <c r="M51"/>
  <c r="M30"/>
  <c r="M31"/>
  <c r="M33"/>
  <c r="M35"/>
  <c r="M34"/>
  <c r="M36"/>
  <c r="M37"/>
  <c r="M38"/>
  <c r="M40"/>
  <c r="M41"/>
  <c r="M42"/>
  <c r="M43"/>
  <c r="M44"/>
  <c r="M45"/>
  <c r="M47"/>
  <c r="M48"/>
  <c r="M49"/>
  <c r="M50"/>
  <c r="M52"/>
  <c r="M53"/>
  <c r="M54"/>
  <c r="M55"/>
  <c r="M56"/>
  <c r="M57"/>
  <c r="M58"/>
  <c r="M59"/>
  <c r="M60"/>
  <c r="M61"/>
  <c r="M62"/>
  <c r="M63"/>
  <c r="M64"/>
  <c r="M65"/>
  <c r="M66"/>
  <c r="M67"/>
  <c r="M68"/>
  <c r="M70"/>
  <c r="M71"/>
  <c r="M72"/>
  <c r="M74"/>
  <c r="M75"/>
  <c r="M20"/>
  <c r="E75"/>
  <c r="E74"/>
  <c r="E72"/>
  <c r="E71"/>
  <c r="E70"/>
  <c r="E68"/>
  <c r="E67"/>
  <c r="E66"/>
  <c r="E64"/>
  <c r="E63"/>
  <c r="E62"/>
  <c r="E61"/>
  <c r="E60"/>
  <c r="E59"/>
  <c r="E58"/>
  <c r="E57"/>
  <c r="E56"/>
  <c r="E55"/>
  <c r="E54"/>
  <c r="E53"/>
  <c r="E52"/>
  <c r="E50"/>
  <c r="E49"/>
  <c r="E48"/>
  <c r="E47"/>
  <c r="E45"/>
  <c r="E44"/>
  <c r="E43"/>
  <c r="E42"/>
  <c r="E41"/>
  <c r="E40"/>
  <c r="E38"/>
  <c r="E37"/>
  <c r="E36"/>
  <c r="E34"/>
  <c r="E35"/>
  <c r="E33"/>
  <c r="E31"/>
  <c r="E30"/>
  <c r="E51"/>
  <c r="E29"/>
  <c r="E28"/>
  <c r="E27"/>
  <c r="E26"/>
  <c r="E25"/>
  <c r="E24"/>
  <c r="E23"/>
  <c r="E22"/>
  <c r="E21"/>
  <c r="E20"/>
  <c r="L19"/>
  <c r="K19"/>
  <c r="J19"/>
  <c r="I19"/>
  <c r="H19"/>
  <c r="G19"/>
  <c r="L18"/>
  <c r="K18"/>
  <c r="J18"/>
  <c r="I18"/>
  <c r="H18"/>
  <c r="G18"/>
  <c r="E30" i="286"/>
  <c r="E29"/>
  <c r="E28"/>
  <c r="E27"/>
  <c r="E26"/>
  <c r="E25"/>
  <c r="E24"/>
  <c r="E23"/>
  <c r="E22"/>
  <c r="E21"/>
  <c r="O18"/>
  <c r="E20"/>
  <c r="O19"/>
  <c r="N19"/>
  <c r="M19"/>
  <c r="L19"/>
  <c r="K19"/>
  <c r="J19"/>
  <c r="I19"/>
  <c r="H19"/>
  <c r="G19"/>
  <c r="F19"/>
  <c r="N18"/>
  <c r="M18"/>
  <c r="L18"/>
  <c r="K18"/>
  <c r="J18"/>
  <c r="I18"/>
  <c r="H18"/>
  <c r="G18"/>
  <c r="F18"/>
  <c r="O21" i="285"/>
  <c r="O22"/>
  <c r="O23"/>
  <c r="O24"/>
  <c r="O25"/>
  <c r="O26"/>
  <c r="O27"/>
  <c r="O28"/>
  <c r="O29"/>
  <c r="O30"/>
  <c r="O31"/>
  <c r="O32"/>
  <c r="O33"/>
  <c r="O34"/>
  <c r="O35"/>
  <c r="O36"/>
  <c r="O67"/>
  <c r="O37"/>
  <c r="O38"/>
  <c r="O39"/>
  <c r="O40"/>
  <c r="O41"/>
  <c r="O42"/>
  <c r="O43"/>
  <c r="O44"/>
  <c r="O45"/>
  <c r="O46"/>
  <c r="O47"/>
  <c r="O48"/>
  <c r="O49"/>
  <c r="O52"/>
  <c r="O53"/>
  <c r="O54"/>
  <c r="O55"/>
  <c r="O56"/>
  <c r="O57"/>
  <c r="O58"/>
  <c r="O59"/>
  <c r="O60"/>
  <c r="O61"/>
  <c r="O63"/>
  <c r="O64"/>
  <c r="O65"/>
  <c r="O69"/>
  <c r="O70"/>
  <c r="O71"/>
  <c r="O72"/>
  <c r="O73"/>
  <c r="O85"/>
  <c r="O74"/>
  <c r="O75"/>
  <c r="O76"/>
  <c r="O77"/>
  <c r="O50"/>
  <c r="O51"/>
  <c r="O78"/>
  <c r="O79"/>
  <c r="O80"/>
  <c r="O82"/>
  <c r="O84"/>
  <c r="O86"/>
  <c r="O87"/>
  <c r="O88"/>
  <c r="O89"/>
  <c r="O90"/>
  <c r="O91"/>
  <c r="O92"/>
  <c r="O93"/>
  <c r="O20"/>
  <c r="M105"/>
  <c r="N105" s="1"/>
  <c r="L104"/>
  <c r="M104" s="1"/>
  <c r="N104" s="1"/>
  <c r="J103"/>
  <c r="I103"/>
  <c r="I102"/>
  <c r="M102" s="1"/>
  <c r="N102" s="1"/>
  <c r="I101"/>
  <c r="M101" s="1"/>
  <c r="M100"/>
  <c r="N100" s="1"/>
  <c r="K99"/>
  <c r="J99"/>
  <c r="H99"/>
  <c r="G99"/>
  <c r="E99"/>
  <c r="D99"/>
  <c r="E93"/>
  <c r="E92"/>
  <c r="E91"/>
  <c r="E90"/>
  <c r="E89"/>
  <c r="E88"/>
  <c r="E87"/>
  <c r="E86"/>
  <c r="E84"/>
  <c r="O83"/>
  <c r="E82"/>
  <c r="O81"/>
  <c r="E80"/>
  <c r="E79"/>
  <c r="E78"/>
  <c r="E51"/>
  <c r="E50"/>
  <c r="E77"/>
  <c r="E76"/>
  <c r="E75"/>
  <c r="E74"/>
  <c r="E85"/>
  <c r="E73"/>
  <c r="E72"/>
  <c r="E71"/>
  <c r="E70"/>
  <c r="E69"/>
  <c r="O68"/>
  <c r="E65"/>
  <c r="E64"/>
  <c r="E63"/>
  <c r="O62"/>
  <c r="E61"/>
  <c r="E60"/>
  <c r="E59"/>
  <c r="E58"/>
  <c r="E57"/>
  <c r="E56"/>
  <c r="E55"/>
  <c r="E54"/>
  <c r="E53"/>
  <c r="E52"/>
  <c r="E49"/>
  <c r="E48"/>
  <c r="E47"/>
  <c r="E46"/>
  <c r="E45"/>
  <c r="E44"/>
  <c r="E43"/>
  <c r="E42"/>
  <c r="E41"/>
  <c r="E40"/>
  <c r="E39"/>
  <c r="E38"/>
  <c r="E37"/>
  <c r="E67"/>
  <c r="E36"/>
  <c r="E35"/>
  <c r="E34"/>
  <c r="E33"/>
  <c r="E32"/>
  <c r="E31"/>
  <c r="E30"/>
  <c r="E29"/>
  <c r="E28"/>
  <c r="E27"/>
  <c r="E26"/>
  <c r="E25"/>
  <c r="E24"/>
  <c r="E23"/>
  <c r="E22"/>
  <c r="E21"/>
  <c r="E20"/>
  <c r="P19"/>
  <c r="H19"/>
  <c r="G19"/>
  <c r="I18"/>
  <c r="H18"/>
  <c r="G18"/>
  <c r="O21" i="284"/>
  <c r="O22"/>
  <c r="O23"/>
  <c r="O24"/>
  <c r="O25"/>
  <c r="O26"/>
  <c r="O27"/>
  <c r="O28"/>
  <c r="O29"/>
  <c r="O30"/>
  <c r="O31"/>
  <c r="O32"/>
  <c r="O33"/>
  <c r="O34"/>
  <c r="O35"/>
  <c r="P35" s="1"/>
  <c r="O36"/>
  <c r="O20"/>
  <c r="E36"/>
  <c r="E35"/>
  <c r="E34"/>
  <c r="E33"/>
  <c r="E32"/>
  <c r="E31"/>
  <c r="E30"/>
  <c r="E29"/>
  <c r="E28"/>
  <c r="E27"/>
  <c r="E26"/>
  <c r="E25"/>
  <c r="E24"/>
  <c r="E23"/>
  <c r="E22"/>
  <c r="E21"/>
  <c r="E20"/>
  <c r="O19"/>
  <c r="N19"/>
  <c r="M19"/>
  <c r="L19"/>
  <c r="K19"/>
  <c r="J19"/>
  <c r="I19"/>
  <c r="H19"/>
  <c r="G19"/>
  <c r="F19"/>
  <c r="E19"/>
  <c r="N18"/>
  <c r="L18"/>
  <c r="K18"/>
  <c r="J18"/>
  <c r="I18"/>
  <c r="H18"/>
  <c r="G18"/>
  <c r="F18"/>
  <c r="F37" i="283"/>
  <c r="O37"/>
  <c r="O21"/>
  <c r="O22"/>
  <c r="O23"/>
  <c r="O24"/>
  <c r="O25"/>
  <c r="O26"/>
  <c r="O27"/>
  <c r="O28"/>
  <c r="O29"/>
  <c r="O30"/>
  <c r="O31"/>
  <c r="O32"/>
  <c r="O34"/>
  <c r="O33"/>
  <c r="O35"/>
  <c r="O20"/>
  <c r="F36"/>
  <c r="O36" s="1"/>
  <c r="E35"/>
  <c r="E33"/>
  <c r="E34"/>
  <c r="E32"/>
  <c r="E31"/>
  <c r="E30"/>
  <c r="E29"/>
  <c r="F28"/>
  <c r="E28" s="1"/>
  <c r="E27"/>
  <c r="E26"/>
  <c r="E25"/>
  <c r="E24"/>
  <c r="E23"/>
  <c r="E22"/>
  <c r="E21"/>
  <c r="E20"/>
  <c r="N19"/>
  <c r="M19"/>
  <c r="L19"/>
  <c r="K19"/>
  <c r="J19"/>
  <c r="I19"/>
  <c r="H19"/>
  <c r="G19"/>
  <c r="N18"/>
  <c r="M18"/>
  <c r="L18"/>
  <c r="K18"/>
  <c r="J18"/>
  <c r="I18"/>
  <c r="H18"/>
  <c r="G18"/>
  <c r="N37" i="282"/>
  <c r="N32" s="1"/>
  <c r="M32"/>
  <c r="L32"/>
  <c r="K32"/>
  <c r="J32"/>
  <c r="H32"/>
  <c r="G32"/>
  <c r="F32"/>
  <c r="E32"/>
  <c r="D32"/>
  <c r="E27"/>
  <c r="E26"/>
  <c r="E25"/>
  <c r="E24"/>
  <c r="E23"/>
  <c r="I22"/>
  <c r="P39" s="1"/>
  <c r="H22"/>
  <c r="G22"/>
  <c r="F22"/>
  <c r="E22"/>
  <c r="H21"/>
  <c r="G21"/>
  <c r="F21"/>
  <c r="H20"/>
  <c r="G20"/>
  <c r="F20"/>
  <c r="I19"/>
  <c r="N18"/>
  <c r="L18"/>
  <c r="K18"/>
  <c r="J18"/>
  <c r="I18"/>
  <c r="H18"/>
  <c r="G18"/>
  <c r="F18"/>
  <c r="E18"/>
  <c r="M19" i="281"/>
  <c r="F76"/>
  <c r="M76"/>
  <c r="M23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24"/>
  <c r="E23"/>
  <c r="E75"/>
  <c r="E74"/>
  <c r="F73"/>
  <c r="E72"/>
  <c r="E71"/>
  <c r="E70"/>
  <c r="F69"/>
  <c r="E69"/>
  <c r="E68"/>
  <c r="E67"/>
  <c r="E66"/>
  <c r="F65"/>
  <c r="E64"/>
  <c r="E63"/>
  <c r="E62"/>
  <c r="E61"/>
  <c r="E60"/>
  <c r="E59"/>
  <c r="E58"/>
  <c r="E57"/>
  <c r="E56"/>
  <c r="E55"/>
  <c r="E54"/>
  <c r="E53"/>
  <c r="F52"/>
  <c r="E52"/>
  <c r="E51"/>
  <c r="E50"/>
  <c r="E49"/>
  <c r="E48"/>
  <c r="F47"/>
  <c r="E46"/>
  <c r="E45"/>
  <c r="E44"/>
  <c r="E43"/>
  <c r="E42"/>
  <c r="E41"/>
  <c r="E40"/>
  <c r="E39"/>
  <c r="E38"/>
  <c r="E37"/>
  <c r="E36"/>
  <c r="E35"/>
  <c r="E34"/>
  <c r="F33"/>
  <c r="E33"/>
  <c r="E32"/>
  <c r="E31"/>
  <c r="E30"/>
  <c r="E29"/>
  <c r="E28"/>
  <c r="E27"/>
  <c r="E26"/>
  <c r="E25"/>
  <c r="E24"/>
  <c r="E22"/>
  <c r="E21"/>
  <c r="E20"/>
  <c r="L19"/>
  <c r="K19"/>
  <c r="J19"/>
  <c r="I19"/>
  <c r="H19"/>
  <c r="G19"/>
  <c r="N18"/>
  <c r="L18"/>
  <c r="K18"/>
  <c r="J18"/>
  <c r="I18"/>
  <c r="H18"/>
  <c r="G18"/>
  <c r="O21" i="280"/>
  <c r="O22"/>
  <c r="O23"/>
  <c r="O24"/>
  <c r="O25"/>
  <c r="O26"/>
  <c r="O27"/>
  <c r="O28"/>
  <c r="O29"/>
  <c r="O30"/>
  <c r="O31"/>
  <c r="O20"/>
  <c r="O19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M18"/>
  <c r="L18"/>
  <c r="K18"/>
  <c r="J18"/>
  <c r="I18"/>
  <c r="H18"/>
  <c r="G18"/>
  <c r="F18"/>
  <c r="O21" i="279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20"/>
  <c r="N105"/>
  <c r="M105"/>
  <c r="L104"/>
  <c r="M104" s="1"/>
  <c r="N104" s="1"/>
  <c r="J103"/>
  <c r="I103"/>
  <c r="M103" s="1"/>
  <c r="N103" s="1"/>
  <c r="M102"/>
  <c r="N102" s="1"/>
  <c r="I102"/>
  <c r="I101"/>
  <c r="M101" s="1"/>
  <c r="M100"/>
  <c r="N100" s="1"/>
  <c r="K99"/>
  <c r="J99"/>
  <c r="I99"/>
  <c r="H99"/>
  <c r="G99"/>
  <c r="E99"/>
  <c r="D99"/>
  <c r="E93"/>
  <c r="E92"/>
  <c r="E91"/>
  <c r="E90"/>
  <c r="E89"/>
  <c r="E88"/>
  <c r="E87"/>
  <c r="E86"/>
  <c r="E85"/>
  <c r="F84"/>
  <c r="E83"/>
  <c r="F82"/>
  <c r="E82"/>
  <c r="E81"/>
  <c r="E80"/>
  <c r="E79"/>
  <c r="E78"/>
  <c r="E77"/>
  <c r="E76"/>
  <c r="E75"/>
  <c r="E74"/>
  <c r="E73"/>
  <c r="E72"/>
  <c r="E71"/>
  <c r="E70"/>
  <c r="E69"/>
  <c r="E68"/>
  <c r="E67"/>
  <c r="F66"/>
  <c r="E65"/>
  <c r="E64"/>
  <c r="E63"/>
  <c r="E62"/>
  <c r="F61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O19" s="1"/>
  <c r="O18" s="1"/>
  <c r="E24"/>
  <c r="E23"/>
  <c r="E22"/>
  <c r="E21"/>
  <c r="E20"/>
  <c r="P19"/>
  <c r="H19"/>
  <c r="G19"/>
  <c r="F19"/>
  <c r="Q19" s="1"/>
  <c r="I18"/>
  <c r="H18"/>
  <c r="G18"/>
  <c r="F18"/>
  <c r="O21" i="278"/>
  <c r="O22"/>
  <c r="O19" s="1"/>
  <c r="O23"/>
  <c r="O24"/>
  <c r="O25"/>
  <c r="O26"/>
  <c r="O27"/>
  <c r="O28"/>
  <c r="O29"/>
  <c r="O30"/>
  <c r="O31"/>
  <c r="O32"/>
  <c r="O33"/>
  <c r="O34"/>
  <c r="O35"/>
  <c r="O36"/>
  <c r="O20"/>
  <c r="E36"/>
  <c r="E35"/>
  <c r="E34"/>
  <c r="E33"/>
  <c r="E32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E19"/>
  <c r="O18"/>
  <c r="N18"/>
  <c r="L18"/>
  <c r="K18"/>
  <c r="J18"/>
  <c r="I18"/>
  <c r="H18"/>
  <c r="G18"/>
  <c r="F18"/>
  <c r="E18"/>
  <c r="F37" i="277"/>
  <c r="E37"/>
  <c r="F36"/>
  <c r="E36"/>
  <c r="E35"/>
  <c r="E34"/>
  <c r="E33"/>
  <c r="E32"/>
  <c r="E31"/>
  <c r="E30"/>
  <c r="E29"/>
  <c r="F28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E19"/>
  <c r="N18"/>
  <c r="M18"/>
  <c r="L18"/>
  <c r="K18"/>
  <c r="J18"/>
  <c r="I18"/>
  <c r="H18"/>
  <c r="G18"/>
  <c r="F18"/>
  <c r="E18"/>
  <c r="E33" i="276"/>
  <c r="E32"/>
  <c r="E31"/>
  <c r="E30"/>
  <c r="E29"/>
  <c r="E28"/>
  <c r="E27"/>
  <c r="E26"/>
  <c r="E25"/>
  <c r="E24"/>
  <c r="E23"/>
  <c r="E22"/>
  <c r="E21"/>
  <c r="N20"/>
  <c r="M20"/>
  <c r="L20"/>
  <c r="K20"/>
  <c r="J20"/>
  <c r="I20"/>
  <c r="H20"/>
  <c r="G20"/>
  <c r="F20"/>
  <c r="E20"/>
  <c r="N18"/>
  <c r="M18"/>
  <c r="L18"/>
  <c r="K18"/>
  <c r="J18"/>
  <c r="I18"/>
  <c r="H18"/>
  <c r="G18"/>
  <c r="P18" s="1"/>
  <c r="F18"/>
  <c r="E18"/>
  <c r="N37" i="275"/>
  <c r="N32" s="1"/>
  <c r="M32"/>
  <c r="L32"/>
  <c r="K32"/>
  <c r="J32"/>
  <c r="H32"/>
  <c r="G32"/>
  <c r="F32"/>
  <c r="E32"/>
  <c r="D32"/>
  <c r="E27"/>
  <c r="E26"/>
  <c r="E25"/>
  <c r="E24"/>
  <c r="E23"/>
  <c r="I22"/>
  <c r="P39" s="1"/>
  <c r="H22"/>
  <c r="G22"/>
  <c r="F22"/>
  <c r="E22"/>
  <c r="H21"/>
  <c r="G21"/>
  <c r="F21"/>
  <c r="H20"/>
  <c r="G20"/>
  <c r="F20"/>
  <c r="I19"/>
  <c r="N18"/>
  <c r="L18"/>
  <c r="K18"/>
  <c r="J18"/>
  <c r="I18"/>
  <c r="H18"/>
  <c r="G18"/>
  <c r="F18"/>
  <c r="E18"/>
  <c r="E36" i="274"/>
  <c r="E35"/>
  <c r="E34"/>
  <c r="E33"/>
  <c r="E32"/>
  <c r="E31"/>
  <c r="E30"/>
  <c r="E29"/>
  <c r="E28"/>
  <c r="E27"/>
  <c r="E26"/>
  <c r="E25"/>
  <c r="E24"/>
  <c r="E23"/>
  <c r="E22"/>
  <c r="E21"/>
  <c r="E20"/>
  <c r="O19"/>
  <c r="N19"/>
  <c r="M19"/>
  <c r="L19"/>
  <c r="K19"/>
  <c r="J19"/>
  <c r="I19"/>
  <c r="H19"/>
  <c r="G19"/>
  <c r="F19"/>
  <c r="E19"/>
  <c r="O18"/>
  <c r="N18"/>
  <c r="L18"/>
  <c r="K18"/>
  <c r="J18"/>
  <c r="I18"/>
  <c r="H18"/>
  <c r="G18"/>
  <c r="F18"/>
  <c r="E18"/>
  <c r="N18" i="273"/>
  <c r="C87"/>
  <c r="C79"/>
  <c r="C83"/>
  <c r="C81"/>
  <c r="F75"/>
  <c r="M21"/>
  <c r="M22"/>
  <c r="M23"/>
  <c r="M24"/>
  <c r="M25"/>
  <c r="M26"/>
  <c r="M27"/>
  <c r="M28"/>
  <c r="M29"/>
  <c r="M30"/>
  <c r="M31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2"/>
  <c r="M53"/>
  <c r="M54"/>
  <c r="M55"/>
  <c r="M56"/>
  <c r="M57"/>
  <c r="M58"/>
  <c r="M59"/>
  <c r="M60"/>
  <c r="M61"/>
  <c r="M62"/>
  <c r="M63"/>
  <c r="M65"/>
  <c r="M66"/>
  <c r="M67"/>
  <c r="M69"/>
  <c r="M70"/>
  <c r="M71"/>
  <c r="M73"/>
  <c r="M74"/>
  <c r="M75"/>
  <c r="M20"/>
  <c r="E74"/>
  <c r="E75"/>
  <c r="E73"/>
  <c r="F72"/>
  <c r="M72" s="1"/>
  <c r="E71"/>
  <c r="E70"/>
  <c r="E69"/>
  <c r="F68"/>
  <c r="M68" s="1"/>
  <c r="E67"/>
  <c r="E66"/>
  <c r="F64"/>
  <c r="M64" s="1"/>
  <c r="E63"/>
  <c r="E62"/>
  <c r="E61"/>
  <c r="E60"/>
  <c r="E59"/>
  <c r="E58"/>
  <c r="E57"/>
  <c r="E56"/>
  <c r="E55"/>
  <c r="E54"/>
  <c r="E53"/>
  <c r="E52"/>
  <c r="F51"/>
  <c r="M51" s="1"/>
  <c r="E50"/>
  <c r="E49"/>
  <c r="E48"/>
  <c r="E47"/>
  <c r="F46"/>
  <c r="E46"/>
  <c r="E45"/>
  <c r="E44"/>
  <c r="E43"/>
  <c r="E42"/>
  <c r="E41"/>
  <c r="E40"/>
  <c r="E39"/>
  <c r="E38"/>
  <c r="E37"/>
  <c r="E36"/>
  <c r="E35"/>
  <c r="E34"/>
  <c r="E33"/>
  <c r="F32"/>
  <c r="M32" s="1"/>
  <c r="E31"/>
  <c r="E30"/>
  <c r="E29"/>
  <c r="E28"/>
  <c r="E27"/>
  <c r="E26"/>
  <c r="E25"/>
  <c r="E24"/>
  <c r="E23"/>
  <c r="E22"/>
  <c r="E21"/>
  <c r="E20"/>
  <c r="L19"/>
  <c r="K19"/>
  <c r="J19"/>
  <c r="I19"/>
  <c r="H19"/>
  <c r="G19"/>
  <c r="L18"/>
  <c r="K18"/>
  <c r="J18"/>
  <c r="I18"/>
  <c r="H18"/>
  <c r="G18"/>
  <c r="O21" i="272"/>
  <c r="O22"/>
  <c r="O23"/>
  <c r="O24"/>
  <c r="O25"/>
  <c r="O26"/>
  <c r="O27"/>
  <c r="O28"/>
  <c r="O29"/>
  <c r="O30"/>
  <c r="O31"/>
  <c r="O20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M18"/>
  <c r="L18"/>
  <c r="K18"/>
  <c r="J18"/>
  <c r="I18"/>
  <c r="H18"/>
  <c r="G18"/>
  <c r="F18"/>
  <c r="O21" i="27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20"/>
  <c r="M105"/>
  <c r="N105" s="1"/>
  <c r="M104"/>
  <c r="N104" s="1"/>
  <c r="L104"/>
  <c r="J103"/>
  <c r="I103"/>
  <c r="M103" s="1"/>
  <c r="N103" s="1"/>
  <c r="I102"/>
  <c r="M102" s="1"/>
  <c r="N102" s="1"/>
  <c r="M101"/>
  <c r="N101" s="1"/>
  <c r="I101"/>
  <c r="N100"/>
  <c r="M100"/>
  <c r="L99"/>
  <c r="K99"/>
  <c r="J99"/>
  <c r="H99"/>
  <c r="G99"/>
  <c r="E99"/>
  <c r="D99"/>
  <c r="E93"/>
  <c r="E92"/>
  <c r="E91"/>
  <c r="E90"/>
  <c r="E89"/>
  <c r="E88"/>
  <c r="E87"/>
  <c r="E86"/>
  <c r="E85"/>
  <c r="F84"/>
  <c r="E84"/>
  <c r="E83"/>
  <c r="F82"/>
  <c r="E81"/>
  <c r="E80"/>
  <c r="E79"/>
  <c r="E78"/>
  <c r="E77"/>
  <c r="E76"/>
  <c r="E75"/>
  <c r="E74"/>
  <c r="E73"/>
  <c r="E72"/>
  <c r="E71"/>
  <c r="E70"/>
  <c r="E69"/>
  <c r="E68"/>
  <c r="E67"/>
  <c r="F66"/>
  <c r="E65"/>
  <c r="E64"/>
  <c r="E63"/>
  <c r="E62"/>
  <c r="F61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E24"/>
  <c r="E23"/>
  <c r="E22"/>
  <c r="E21"/>
  <c r="E20"/>
  <c r="P19"/>
  <c r="H19"/>
  <c r="G19"/>
  <c r="I18"/>
  <c r="H18"/>
  <c r="G18"/>
  <c r="O21" i="270"/>
  <c r="O22"/>
  <c r="O23"/>
  <c r="O24"/>
  <c r="O25"/>
  <c r="O26"/>
  <c r="O27"/>
  <c r="O28"/>
  <c r="O29"/>
  <c r="O30"/>
  <c r="O31"/>
  <c r="O32"/>
  <c r="O33"/>
  <c r="O34"/>
  <c r="O35"/>
  <c r="O36"/>
  <c r="O37"/>
  <c r="O20"/>
  <c r="F37"/>
  <c r="F36"/>
  <c r="E36" s="1"/>
  <c r="E35"/>
  <c r="E34"/>
  <c r="E33"/>
  <c r="E32"/>
  <c r="E31"/>
  <c r="E30"/>
  <c r="E29"/>
  <c r="F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M18"/>
  <c r="L18"/>
  <c r="K18"/>
  <c r="J18"/>
  <c r="I18"/>
  <c r="H18"/>
  <c r="G18"/>
  <c r="O22" i="268"/>
  <c r="O23"/>
  <c r="O24"/>
  <c r="O25"/>
  <c r="O26"/>
  <c r="O27"/>
  <c r="O28"/>
  <c r="O29"/>
  <c r="O30"/>
  <c r="O31"/>
  <c r="O32"/>
  <c r="O33"/>
  <c r="O21"/>
  <c r="E25" i="269"/>
  <c r="E24"/>
  <c r="N37"/>
  <c r="N32"/>
  <c r="M32"/>
  <c r="L32"/>
  <c r="K32"/>
  <c r="J32"/>
  <c r="H32"/>
  <c r="G32"/>
  <c r="F32"/>
  <c r="E32"/>
  <c r="D32"/>
  <c r="E27"/>
  <c r="E26"/>
  <c r="E23"/>
  <c r="E22" s="1"/>
  <c r="E18" s="1"/>
  <c r="I22"/>
  <c r="P39" s="1"/>
  <c r="H22"/>
  <c r="G22"/>
  <c r="F22"/>
  <c r="F20" s="1"/>
  <c r="H21"/>
  <c r="G21"/>
  <c r="H20"/>
  <c r="G20"/>
  <c r="I19"/>
  <c r="N18"/>
  <c r="L18"/>
  <c r="K18"/>
  <c r="J18"/>
  <c r="H18"/>
  <c r="G18"/>
  <c r="F18"/>
  <c r="E34" i="268"/>
  <c r="E33"/>
  <c r="E32"/>
  <c r="E31"/>
  <c r="E30"/>
  <c r="E29"/>
  <c r="E20" s="1"/>
  <c r="E28"/>
  <c r="E27"/>
  <c r="E26"/>
  <c r="E25"/>
  <c r="E24"/>
  <c r="E23"/>
  <c r="E22"/>
  <c r="E21"/>
  <c r="O20"/>
  <c r="N20"/>
  <c r="M20"/>
  <c r="L20"/>
  <c r="K20"/>
  <c r="J20"/>
  <c r="I20"/>
  <c r="H20"/>
  <c r="G20"/>
  <c r="F20"/>
  <c r="O18"/>
  <c r="N18"/>
  <c r="M18"/>
  <c r="L18"/>
  <c r="K18"/>
  <c r="J18"/>
  <c r="I18"/>
  <c r="H18"/>
  <c r="G18"/>
  <c r="P18" s="1"/>
  <c r="F18"/>
  <c r="E18"/>
  <c r="E21" i="266"/>
  <c r="E22"/>
  <c r="E23"/>
  <c r="E24"/>
  <c r="E25"/>
  <c r="E26"/>
  <c r="E27"/>
  <c r="E28"/>
  <c r="E29"/>
  <c r="E30"/>
  <c r="E31"/>
  <c r="E32"/>
  <c r="E20"/>
  <c r="H18" i="262"/>
  <c r="I18"/>
  <c r="J18"/>
  <c r="K18"/>
  <c r="L18"/>
  <c r="M18"/>
  <c r="N18"/>
  <c r="O18"/>
  <c r="H20"/>
  <c r="I20"/>
  <c r="J20"/>
  <c r="K20"/>
  <c r="L20"/>
  <c r="M20"/>
  <c r="N20"/>
  <c r="O20"/>
  <c r="O30"/>
  <c r="O21" i="266"/>
  <c r="O22"/>
  <c r="O19" s="1"/>
  <c r="O23"/>
  <c r="O24"/>
  <c r="O25"/>
  <c r="O26"/>
  <c r="O27"/>
  <c r="O28"/>
  <c r="O29"/>
  <c r="O30"/>
  <c r="O31"/>
  <c r="O32"/>
  <c r="M21" i="267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20"/>
  <c r="E75"/>
  <c r="E74"/>
  <c r="F73"/>
  <c r="E72"/>
  <c r="E71"/>
  <c r="E70"/>
  <c r="F69"/>
  <c r="E69"/>
  <c r="E68"/>
  <c r="E67"/>
  <c r="F66"/>
  <c r="F65"/>
  <c r="E65"/>
  <c r="E64"/>
  <c r="E63"/>
  <c r="E62"/>
  <c r="E61"/>
  <c r="E60"/>
  <c r="E59"/>
  <c r="E58"/>
  <c r="E57"/>
  <c r="E56"/>
  <c r="E55"/>
  <c r="E54"/>
  <c r="E53"/>
  <c r="F52"/>
  <c r="E51"/>
  <c r="E50"/>
  <c r="E49"/>
  <c r="E48"/>
  <c r="E47"/>
  <c r="F46"/>
  <c r="E45"/>
  <c r="E44"/>
  <c r="E43"/>
  <c r="E42"/>
  <c r="E41"/>
  <c r="E40"/>
  <c r="E39"/>
  <c r="E38"/>
  <c r="E37"/>
  <c r="E36"/>
  <c r="E35"/>
  <c r="E34"/>
  <c r="E33"/>
  <c r="M19"/>
  <c r="F32"/>
  <c r="E32"/>
  <c r="E31"/>
  <c r="E30"/>
  <c r="E29"/>
  <c r="E28"/>
  <c r="E27"/>
  <c r="E26"/>
  <c r="E25"/>
  <c r="E24"/>
  <c r="E23"/>
  <c r="E22"/>
  <c r="E21"/>
  <c r="E20"/>
  <c r="L19"/>
  <c r="K19"/>
  <c r="J19"/>
  <c r="I19"/>
  <c r="H19"/>
  <c r="G19"/>
  <c r="F19"/>
  <c r="N18"/>
  <c r="L18"/>
  <c r="K18"/>
  <c r="J18"/>
  <c r="I18"/>
  <c r="H18"/>
  <c r="G18"/>
  <c r="F18"/>
  <c r="O18" i="266"/>
  <c r="O20"/>
  <c r="E18"/>
  <c r="N19"/>
  <c r="M19"/>
  <c r="L19"/>
  <c r="K19"/>
  <c r="J19"/>
  <c r="I19"/>
  <c r="H19"/>
  <c r="G19"/>
  <c r="F19"/>
  <c r="E19"/>
  <c r="N18"/>
  <c r="M18"/>
  <c r="L18"/>
  <c r="K18"/>
  <c r="J18"/>
  <c r="I18"/>
  <c r="H18"/>
  <c r="G18"/>
  <c r="F18"/>
  <c r="O21" i="265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20"/>
  <c r="M105"/>
  <c r="N105" s="1"/>
  <c r="L104"/>
  <c r="M104" s="1"/>
  <c r="N104" s="1"/>
  <c r="J103"/>
  <c r="J99" s="1"/>
  <c r="I103"/>
  <c r="I102"/>
  <c r="M102" s="1"/>
  <c r="N102" s="1"/>
  <c r="I101"/>
  <c r="M101" s="1"/>
  <c r="M100"/>
  <c r="N100" s="1"/>
  <c r="K99"/>
  <c r="H99"/>
  <c r="G99"/>
  <c r="E99"/>
  <c r="D99"/>
  <c r="E93"/>
  <c r="E92"/>
  <c r="E91"/>
  <c r="E90"/>
  <c r="E89"/>
  <c r="E88"/>
  <c r="E87"/>
  <c r="E86"/>
  <c r="E85"/>
  <c r="F84"/>
  <c r="E83"/>
  <c r="F82"/>
  <c r="E81"/>
  <c r="E80"/>
  <c r="E79"/>
  <c r="E78"/>
  <c r="E77"/>
  <c r="E76"/>
  <c r="E75"/>
  <c r="E74"/>
  <c r="F73"/>
  <c r="E72"/>
  <c r="E71"/>
  <c r="E70"/>
  <c r="E69"/>
  <c r="E68"/>
  <c r="E67"/>
  <c r="F66"/>
  <c r="E65"/>
  <c r="E64"/>
  <c r="E63"/>
  <c r="E62"/>
  <c r="F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E24"/>
  <c r="E23"/>
  <c r="E22"/>
  <c r="E21"/>
  <c r="E20"/>
  <c r="P19"/>
  <c r="H19"/>
  <c r="G19"/>
  <c r="I18"/>
  <c r="H18"/>
  <c r="G18"/>
  <c r="O19" i="264"/>
  <c r="E36"/>
  <c r="E35"/>
  <c r="E34"/>
  <c r="E33"/>
  <c r="E32"/>
  <c r="E31"/>
  <c r="E30"/>
  <c r="E29"/>
  <c r="E28"/>
  <c r="E27"/>
  <c r="E26"/>
  <c r="E25"/>
  <c r="E24"/>
  <c r="E23"/>
  <c r="E22"/>
  <c r="E21"/>
  <c r="E20"/>
  <c r="E19" s="1"/>
  <c r="N19"/>
  <c r="M19"/>
  <c r="L19"/>
  <c r="K19"/>
  <c r="J19"/>
  <c r="I19"/>
  <c r="H19"/>
  <c r="G19"/>
  <c r="F19"/>
  <c r="N18"/>
  <c r="L18"/>
  <c r="K18"/>
  <c r="J18"/>
  <c r="I18"/>
  <c r="H18"/>
  <c r="G18"/>
  <c r="F18"/>
  <c r="F36" i="263"/>
  <c r="O21"/>
  <c r="O22"/>
  <c r="O23"/>
  <c r="O24"/>
  <c r="O25"/>
  <c r="O26"/>
  <c r="O27"/>
  <c r="O28"/>
  <c r="O29"/>
  <c r="O30"/>
  <c r="O31"/>
  <c r="O33"/>
  <c r="O34"/>
  <c r="O35"/>
  <c r="O37"/>
  <c r="O20"/>
  <c r="F37"/>
  <c r="E37" s="1"/>
  <c r="E36"/>
  <c r="E35"/>
  <c r="E34"/>
  <c r="E33"/>
  <c r="E32"/>
  <c r="E31"/>
  <c r="E30"/>
  <c r="E29"/>
  <c r="F28"/>
  <c r="E28"/>
  <c r="E27"/>
  <c r="E26"/>
  <c r="E25"/>
  <c r="E24"/>
  <c r="F23"/>
  <c r="E23"/>
  <c r="E22"/>
  <c r="E21"/>
  <c r="E20"/>
  <c r="O19"/>
  <c r="N19"/>
  <c r="M19"/>
  <c r="L19"/>
  <c r="K19"/>
  <c r="J19"/>
  <c r="I19"/>
  <c r="H19"/>
  <c r="G19"/>
  <c r="O18"/>
  <c r="N18"/>
  <c r="M18"/>
  <c r="L18"/>
  <c r="K18"/>
  <c r="J18"/>
  <c r="I18"/>
  <c r="H18"/>
  <c r="G18"/>
  <c r="F18"/>
  <c r="G29" i="262"/>
  <c r="E29" s="1"/>
  <c r="E34"/>
  <c r="E33"/>
  <c r="E32"/>
  <c r="E31"/>
  <c r="E30"/>
  <c r="E28"/>
  <c r="E27"/>
  <c r="E26"/>
  <c r="E25"/>
  <c r="E24"/>
  <c r="E23"/>
  <c r="E22"/>
  <c r="E21"/>
  <c r="F20"/>
  <c r="F18"/>
  <c r="N35" i="261"/>
  <c r="N30" s="1"/>
  <c r="M30"/>
  <c r="L30"/>
  <c r="K30"/>
  <c r="J30"/>
  <c r="H30"/>
  <c r="G30"/>
  <c r="F30"/>
  <c r="E30"/>
  <c r="D30"/>
  <c r="E25"/>
  <c r="E24"/>
  <c r="E23"/>
  <c r="I22"/>
  <c r="P37" s="1"/>
  <c r="H22"/>
  <c r="G22"/>
  <c r="F22"/>
  <c r="E22"/>
  <c r="H21"/>
  <c r="G21"/>
  <c r="F21"/>
  <c r="H20"/>
  <c r="G20"/>
  <c r="F20"/>
  <c r="I19"/>
  <c r="N18"/>
  <c r="L18"/>
  <c r="K18"/>
  <c r="J18"/>
  <c r="I18"/>
  <c r="H18"/>
  <c r="G18"/>
  <c r="F18"/>
  <c r="E18"/>
  <c r="H21" i="260"/>
  <c r="G21"/>
  <c r="F21"/>
  <c r="H20"/>
  <c r="G20"/>
  <c r="F20"/>
  <c r="E24"/>
  <c r="F22"/>
  <c r="O89" i="256"/>
  <c r="E89"/>
  <c r="E91"/>
  <c r="O91"/>
  <c r="O75"/>
  <c r="E75"/>
  <c r="O67"/>
  <c r="E67"/>
  <c r="O78"/>
  <c r="E78"/>
  <c r="O46"/>
  <c r="E46"/>
  <c r="O27" i="255"/>
  <c r="E27"/>
  <c r="M30" i="254"/>
  <c r="M31"/>
  <c r="M32"/>
  <c r="M33"/>
  <c r="M34"/>
  <c r="M35"/>
  <c r="M36"/>
  <c r="M29"/>
  <c r="M21"/>
  <c r="M22"/>
  <c r="M19" s="1"/>
  <c r="M23"/>
  <c r="M24"/>
  <c r="M25"/>
  <c r="M26"/>
  <c r="M20"/>
  <c r="E50"/>
  <c r="M37"/>
  <c r="E36"/>
  <c r="M27"/>
  <c r="E27"/>
  <c r="M28"/>
  <c r="E26"/>
  <c r="E47" i="252"/>
  <c r="N35" i="260"/>
  <c r="N30"/>
  <c r="M30"/>
  <c r="L30"/>
  <c r="K30"/>
  <c r="J30"/>
  <c r="H30"/>
  <c r="G30"/>
  <c r="F30"/>
  <c r="E30"/>
  <c r="D30"/>
  <c r="E25"/>
  <c r="E22" s="1"/>
  <c r="E18" s="1"/>
  <c r="E23"/>
  <c r="I22"/>
  <c r="P37" s="1"/>
  <c r="H22"/>
  <c r="G22"/>
  <c r="I19"/>
  <c r="N18"/>
  <c r="L18"/>
  <c r="K18"/>
  <c r="J18"/>
  <c r="H18"/>
  <c r="G18"/>
  <c r="F18"/>
  <c r="N106" i="259"/>
  <c r="N101" s="1"/>
  <c r="M101"/>
  <c r="L101"/>
  <c r="K101"/>
  <c r="J101"/>
  <c r="H101"/>
  <c r="G101"/>
  <c r="F101"/>
  <c r="E101"/>
  <c r="D101"/>
  <c r="E33"/>
  <c r="E32"/>
  <c r="E31"/>
  <c r="E30"/>
  <c r="G29"/>
  <c r="E29"/>
  <c r="E28"/>
  <c r="E27"/>
  <c r="E26"/>
  <c r="E25"/>
  <c r="E24"/>
  <c r="E23"/>
  <c r="E22"/>
  <c r="E21"/>
  <c r="I20"/>
  <c r="H20"/>
  <c r="G20"/>
  <c r="F20"/>
  <c r="E20"/>
  <c r="I18"/>
  <c r="H18"/>
  <c r="G18"/>
  <c r="P18" s="1"/>
  <c r="F18"/>
  <c r="E18"/>
  <c r="F37" i="258"/>
  <c r="E37"/>
  <c r="F36"/>
  <c r="E35"/>
  <c r="E34"/>
  <c r="E33"/>
  <c r="E32"/>
  <c r="E31"/>
  <c r="E30"/>
  <c r="E29"/>
  <c r="F28"/>
  <c r="E28"/>
  <c r="E27"/>
  <c r="E26"/>
  <c r="E25"/>
  <c r="E24"/>
  <c r="F23"/>
  <c r="E22"/>
  <c r="E21"/>
  <c r="E20"/>
  <c r="N19"/>
  <c r="M19"/>
  <c r="L19"/>
  <c r="K19"/>
  <c r="J19"/>
  <c r="I19"/>
  <c r="H19"/>
  <c r="G19"/>
  <c r="F19"/>
  <c r="N18"/>
  <c r="M18"/>
  <c r="L18"/>
  <c r="K18"/>
  <c r="J18"/>
  <c r="I18"/>
  <c r="H18"/>
  <c r="G18"/>
  <c r="F18"/>
  <c r="E36" i="257"/>
  <c r="E35"/>
  <c r="E34"/>
  <c r="E33"/>
  <c r="E32"/>
  <c r="E31"/>
  <c r="E30"/>
  <c r="E29"/>
  <c r="E28"/>
  <c r="E27"/>
  <c r="E26"/>
  <c r="E25"/>
  <c r="E24"/>
  <c r="E23"/>
  <c r="E22"/>
  <c r="E21"/>
  <c r="O18"/>
  <c r="E20"/>
  <c r="O19"/>
  <c r="N19"/>
  <c r="M19"/>
  <c r="L19"/>
  <c r="K19"/>
  <c r="J19"/>
  <c r="I19"/>
  <c r="H19"/>
  <c r="G19"/>
  <c r="F19"/>
  <c r="E19"/>
  <c r="N18"/>
  <c r="L18"/>
  <c r="K18"/>
  <c r="J18"/>
  <c r="I18"/>
  <c r="H18"/>
  <c r="G18"/>
  <c r="F18"/>
  <c r="E18"/>
  <c r="O21" i="256"/>
  <c r="O22"/>
  <c r="O23"/>
  <c r="O24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7"/>
  <c r="O48"/>
  <c r="O49"/>
  <c r="O50"/>
  <c r="O51"/>
  <c r="O52"/>
  <c r="O53"/>
  <c r="O54"/>
  <c r="O55"/>
  <c r="O56"/>
  <c r="O57"/>
  <c r="O58"/>
  <c r="O59"/>
  <c r="O60"/>
  <c r="O62"/>
  <c r="O63"/>
  <c r="O64"/>
  <c r="O65"/>
  <c r="O68"/>
  <c r="O69"/>
  <c r="O70"/>
  <c r="O71"/>
  <c r="O72"/>
  <c r="O76"/>
  <c r="O77"/>
  <c r="O79"/>
  <c r="O80"/>
  <c r="O81"/>
  <c r="O83"/>
  <c r="O85"/>
  <c r="O86"/>
  <c r="O87"/>
  <c r="O88"/>
  <c r="O90"/>
  <c r="O74"/>
  <c r="O92"/>
  <c r="O93"/>
  <c r="O20"/>
  <c r="M105"/>
  <c r="N105" s="1"/>
  <c r="L104"/>
  <c r="M104" s="1"/>
  <c r="N104" s="1"/>
  <c r="J103"/>
  <c r="I103"/>
  <c r="I102"/>
  <c r="M102" s="1"/>
  <c r="N102" s="1"/>
  <c r="I101"/>
  <c r="M101" s="1"/>
  <c r="M100"/>
  <c r="N100" s="1"/>
  <c r="K99"/>
  <c r="J99"/>
  <c r="H99"/>
  <c r="G99"/>
  <c r="E99"/>
  <c r="D99"/>
  <c r="E93"/>
  <c r="E92"/>
  <c r="E74"/>
  <c r="E90"/>
  <c r="E88"/>
  <c r="E87"/>
  <c r="E86"/>
  <c r="E85"/>
  <c r="F84"/>
  <c r="O84" s="1"/>
  <c r="E83"/>
  <c r="F82"/>
  <c r="O82" s="1"/>
  <c r="E81"/>
  <c r="E80"/>
  <c r="E79"/>
  <c r="E77"/>
  <c r="E76"/>
  <c r="F73"/>
  <c r="O73" s="1"/>
  <c r="E72"/>
  <c r="E71"/>
  <c r="E70"/>
  <c r="E69"/>
  <c r="E68"/>
  <c r="F66"/>
  <c r="O66" s="1"/>
  <c r="E65"/>
  <c r="E64"/>
  <c r="E63"/>
  <c r="E62"/>
  <c r="F61"/>
  <c r="O61" s="1"/>
  <c r="E60"/>
  <c r="E59"/>
  <c r="E58"/>
  <c r="E57"/>
  <c r="E56"/>
  <c r="E55"/>
  <c r="E54"/>
  <c r="E53"/>
  <c r="E52"/>
  <c r="E51"/>
  <c r="E50"/>
  <c r="E49"/>
  <c r="E48"/>
  <c r="E47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O25" s="1"/>
  <c r="E25"/>
  <c r="E24"/>
  <c r="E23"/>
  <c r="E22"/>
  <c r="E21"/>
  <c r="E20"/>
  <c r="P19"/>
  <c r="H19"/>
  <c r="G19"/>
  <c r="I18"/>
  <c r="H18"/>
  <c r="G18"/>
  <c r="O19" i="249"/>
  <c r="O19" i="255"/>
  <c r="E32"/>
  <c r="E31"/>
  <c r="E30"/>
  <c r="E29"/>
  <c r="E28"/>
  <c r="E26"/>
  <c r="E25"/>
  <c r="E24"/>
  <c r="E23"/>
  <c r="E22"/>
  <c r="E21"/>
  <c r="E20"/>
  <c r="N19"/>
  <c r="M19"/>
  <c r="L19"/>
  <c r="K19"/>
  <c r="J19"/>
  <c r="I19"/>
  <c r="H19"/>
  <c r="G19"/>
  <c r="F19"/>
  <c r="E19"/>
  <c r="N18"/>
  <c r="M18"/>
  <c r="L18"/>
  <c r="K18"/>
  <c r="J18"/>
  <c r="I18"/>
  <c r="H18"/>
  <c r="G18"/>
  <c r="F18"/>
  <c r="E18"/>
  <c r="M38" i="254"/>
  <c r="M39"/>
  <c r="M40"/>
  <c r="M41"/>
  <c r="M42"/>
  <c r="M43"/>
  <c r="M44"/>
  <c r="M45"/>
  <c r="M47"/>
  <c r="M48"/>
  <c r="M49"/>
  <c r="M51"/>
  <c r="M53"/>
  <c r="M54"/>
  <c r="M55"/>
  <c r="M56"/>
  <c r="M57"/>
  <c r="M58"/>
  <c r="M59"/>
  <c r="M60"/>
  <c r="M61"/>
  <c r="M62"/>
  <c r="M63"/>
  <c r="M64"/>
  <c r="M66"/>
  <c r="M67"/>
  <c r="M68"/>
  <c r="M70"/>
  <c r="M71"/>
  <c r="M72"/>
  <c r="M74"/>
  <c r="M75"/>
  <c r="E75"/>
  <c r="E74"/>
  <c r="F73"/>
  <c r="E72"/>
  <c r="E71"/>
  <c r="E70"/>
  <c r="F69"/>
  <c r="E69"/>
  <c r="E68"/>
  <c r="E67"/>
  <c r="F66"/>
  <c r="F65"/>
  <c r="E65"/>
  <c r="E64"/>
  <c r="E63"/>
  <c r="E62"/>
  <c r="E61"/>
  <c r="E60"/>
  <c r="E59"/>
  <c r="E58"/>
  <c r="E57"/>
  <c r="E56"/>
  <c r="E55"/>
  <c r="E54"/>
  <c r="E53"/>
  <c r="F52"/>
  <c r="E51"/>
  <c r="E49"/>
  <c r="E48"/>
  <c r="E47"/>
  <c r="F46"/>
  <c r="E46"/>
  <c r="E45"/>
  <c r="E44"/>
  <c r="E43"/>
  <c r="E42"/>
  <c r="E41"/>
  <c r="E40"/>
  <c r="E39"/>
  <c r="E38"/>
  <c r="E37"/>
  <c r="E35"/>
  <c r="E34"/>
  <c r="E33"/>
  <c r="F32"/>
  <c r="E31"/>
  <c r="E30"/>
  <c r="E29"/>
  <c r="E28"/>
  <c r="E25"/>
  <c r="E24"/>
  <c r="E23"/>
  <c r="E22"/>
  <c r="E21"/>
  <c r="E20"/>
  <c r="L19"/>
  <c r="K19"/>
  <c r="J19"/>
  <c r="I19"/>
  <c r="H19"/>
  <c r="G19"/>
  <c r="F19"/>
  <c r="N18"/>
  <c r="L18"/>
  <c r="K18"/>
  <c r="J18"/>
  <c r="I18"/>
  <c r="H18"/>
  <c r="G18"/>
  <c r="F18"/>
  <c r="E34" i="252"/>
  <c r="E33"/>
  <c r="E32"/>
  <c r="E59"/>
  <c r="E71"/>
  <c r="E35" i="248"/>
  <c r="F37" i="249"/>
  <c r="F36"/>
  <c r="E36" s="1"/>
  <c r="E31" i="253"/>
  <c r="E30"/>
  <c r="E29"/>
  <c r="E28"/>
  <c r="E27"/>
  <c r="E26"/>
  <c r="E25"/>
  <c r="E24"/>
  <c r="E23"/>
  <c r="E22"/>
  <c r="E21"/>
  <c r="E20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E72" i="252"/>
  <c r="F70"/>
  <c r="E70" s="1"/>
  <c r="E69"/>
  <c r="E68"/>
  <c r="E67"/>
  <c r="F66"/>
  <c r="E66" s="1"/>
  <c r="E65"/>
  <c r="E64"/>
  <c r="F63"/>
  <c r="E63" s="1"/>
  <c r="F62"/>
  <c r="E62" s="1"/>
  <c r="E61"/>
  <c r="E60"/>
  <c r="E58"/>
  <c r="E57"/>
  <c r="E56"/>
  <c r="E55"/>
  <c r="E54"/>
  <c r="E53"/>
  <c r="E52"/>
  <c r="E51"/>
  <c r="E50"/>
  <c r="F49"/>
  <c r="E49" s="1"/>
  <c r="E48"/>
  <c r="E46"/>
  <c r="E45"/>
  <c r="E44"/>
  <c r="F43"/>
  <c r="E43" s="1"/>
  <c r="E42"/>
  <c r="E41"/>
  <c r="E40"/>
  <c r="E39"/>
  <c r="E38"/>
  <c r="E37"/>
  <c r="E36"/>
  <c r="E35"/>
  <c r="E31"/>
  <c r="F30"/>
  <c r="E30" s="1"/>
  <c r="E29"/>
  <c r="E28"/>
  <c r="E27"/>
  <c r="E26"/>
  <c r="E25"/>
  <c r="E24"/>
  <c r="E23"/>
  <c r="E22"/>
  <c r="E21"/>
  <c r="E20"/>
  <c r="L19"/>
  <c r="K19"/>
  <c r="J19"/>
  <c r="I19"/>
  <c r="H19"/>
  <c r="G19"/>
  <c r="N18"/>
  <c r="L18"/>
  <c r="K18"/>
  <c r="J18"/>
  <c r="I18"/>
  <c r="H18"/>
  <c r="G18"/>
  <c r="N40" i="251"/>
  <c r="N35" s="1"/>
  <c r="M35"/>
  <c r="L35"/>
  <c r="K35"/>
  <c r="J35"/>
  <c r="H35"/>
  <c r="G35"/>
  <c r="F35"/>
  <c r="E35"/>
  <c r="D35"/>
  <c r="E30"/>
  <c r="E29"/>
  <c r="E28"/>
  <c r="E27"/>
  <c r="E26"/>
  <c r="E25"/>
  <c r="E24"/>
  <c r="E23"/>
  <c r="E22"/>
  <c r="E21"/>
  <c r="I20"/>
  <c r="P42" s="1"/>
  <c r="H20"/>
  <c r="G20"/>
  <c r="F20"/>
  <c r="E20"/>
  <c r="I19"/>
  <c r="N18"/>
  <c r="L18"/>
  <c r="K18"/>
  <c r="J18"/>
  <c r="I18"/>
  <c r="H18"/>
  <c r="G18"/>
  <c r="F18"/>
  <c r="E18"/>
  <c r="N106" i="250"/>
  <c r="N101"/>
  <c r="M101"/>
  <c r="L101"/>
  <c r="K101"/>
  <c r="J101"/>
  <c r="H101"/>
  <c r="G101"/>
  <c r="F101"/>
  <c r="E101"/>
  <c r="D101"/>
  <c r="E33"/>
  <c r="E32"/>
  <c r="E31"/>
  <c r="E30"/>
  <c r="G29"/>
  <c r="E29" s="1"/>
  <c r="E28"/>
  <c r="E27"/>
  <c r="E26"/>
  <c r="E25"/>
  <c r="E24"/>
  <c r="E23"/>
  <c r="E22"/>
  <c r="E21"/>
  <c r="I20"/>
  <c r="H20"/>
  <c r="G20"/>
  <c r="F20"/>
  <c r="I18"/>
  <c r="H18"/>
  <c r="G18"/>
  <c r="P18" s="1"/>
  <c r="F18"/>
  <c r="E37" i="249"/>
  <c r="E35"/>
  <c r="E34"/>
  <c r="E33"/>
  <c r="E32"/>
  <c r="E31"/>
  <c r="E30"/>
  <c r="E29"/>
  <c r="F28"/>
  <c r="E28"/>
  <c r="E27"/>
  <c r="E26"/>
  <c r="E25"/>
  <c r="E24"/>
  <c r="F23"/>
  <c r="E23"/>
  <c r="E22"/>
  <c r="E21"/>
  <c r="E20"/>
  <c r="N19"/>
  <c r="M19"/>
  <c r="L19"/>
  <c r="K19"/>
  <c r="J19"/>
  <c r="I19"/>
  <c r="H19"/>
  <c r="G19"/>
  <c r="N18"/>
  <c r="M18"/>
  <c r="L18"/>
  <c r="K18"/>
  <c r="J18"/>
  <c r="I18"/>
  <c r="H18"/>
  <c r="G18"/>
  <c r="F18"/>
  <c r="E36" i="248"/>
  <c r="E19" s="1"/>
  <c r="E34"/>
  <c r="E33"/>
  <c r="E32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L18"/>
  <c r="K18"/>
  <c r="J18"/>
  <c r="I18"/>
  <c r="H18"/>
  <c r="G18"/>
  <c r="F18"/>
  <c r="M100" i="247"/>
  <c r="N100" s="1"/>
  <c r="M99"/>
  <c r="N99" s="1"/>
  <c r="L99"/>
  <c r="J98"/>
  <c r="I98"/>
  <c r="M98" s="1"/>
  <c r="N98" s="1"/>
  <c r="I97"/>
  <c r="M97" s="1"/>
  <c r="N97" s="1"/>
  <c r="M96"/>
  <c r="N96" s="1"/>
  <c r="I96"/>
  <c r="N95"/>
  <c r="M95"/>
  <c r="L94"/>
  <c r="K94"/>
  <c r="J94"/>
  <c r="H94"/>
  <c r="G94"/>
  <c r="E94"/>
  <c r="D94"/>
  <c r="E88"/>
  <c r="E87"/>
  <c r="E86"/>
  <c r="E85"/>
  <c r="E84"/>
  <c r="E83"/>
  <c r="E82"/>
  <c r="E81"/>
  <c r="E80"/>
  <c r="F79"/>
  <c r="E79"/>
  <c r="E78"/>
  <c r="F77"/>
  <c r="E76"/>
  <c r="E75"/>
  <c r="E74"/>
  <c r="E73"/>
  <c r="E72"/>
  <c r="F71"/>
  <c r="E71"/>
  <c r="E70"/>
  <c r="E69"/>
  <c r="E68"/>
  <c r="E67"/>
  <c r="E66"/>
  <c r="F65"/>
  <c r="E64"/>
  <c r="E63"/>
  <c r="E62"/>
  <c r="E61"/>
  <c r="F60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E24"/>
  <c r="E23"/>
  <c r="E22"/>
  <c r="E21"/>
  <c r="E20"/>
  <c r="P19"/>
  <c r="H19"/>
  <c r="G19"/>
  <c r="I18"/>
  <c r="H18"/>
  <c r="G18"/>
  <c r="E31" i="246"/>
  <c r="E30"/>
  <c r="E29"/>
  <c r="E28"/>
  <c r="E27"/>
  <c r="E18" s="1"/>
  <c r="E26"/>
  <c r="E25"/>
  <c r="E24"/>
  <c r="E23"/>
  <c r="E22"/>
  <c r="E21"/>
  <c r="E20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E66" i="244"/>
  <c r="F65"/>
  <c r="E65" s="1"/>
  <c r="E64"/>
  <c r="E63"/>
  <c r="F62"/>
  <c r="F61"/>
  <c r="E61"/>
  <c r="E60"/>
  <c r="E59"/>
  <c r="F58"/>
  <c r="F57"/>
  <c r="E57" s="1"/>
  <c r="E56"/>
  <c r="E55"/>
  <c r="E54"/>
  <c r="E53"/>
  <c r="E52"/>
  <c r="E51"/>
  <c r="E50"/>
  <c r="E49"/>
  <c r="E48"/>
  <c r="E47"/>
  <c r="E46"/>
  <c r="F45"/>
  <c r="E44"/>
  <c r="E43"/>
  <c r="E42"/>
  <c r="E41"/>
  <c r="F40"/>
  <c r="E40" s="1"/>
  <c r="E39"/>
  <c r="E38"/>
  <c r="E37"/>
  <c r="E36"/>
  <c r="E35"/>
  <c r="E34"/>
  <c r="E33"/>
  <c r="E32"/>
  <c r="E31"/>
  <c r="F30"/>
  <c r="E29"/>
  <c r="E28"/>
  <c r="E27"/>
  <c r="E26"/>
  <c r="E25"/>
  <c r="E24"/>
  <c r="F23"/>
  <c r="E23" s="1"/>
  <c r="E22"/>
  <c r="E21"/>
  <c r="E20"/>
  <c r="L19"/>
  <c r="K19"/>
  <c r="J19"/>
  <c r="I19"/>
  <c r="H19"/>
  <c r="G19"/>
  <c r="N18"/>
  <c r="L18"/>
  <c r="K18"/>
  <c r="J18"/>
  <c r="I18"/>
  <c r="H18"/>
  <c r="G18"/>
  <c r="E31" i="243"/>
  <c r="E30"/>
  <c r="F29"/>
  <c r="E29" s="1"/>
  <c r="E28"/>
  <c r="F27"/>
  <c r="E27"/>
  <c r="E26"/>
  <c r="E25"/>
  <c r="E24"/>
  <c r="E23"/>
  <c r="E22"/>
  <c r="E21"/>
  <c r="E20"/>
  <c r="O19"/>
  <c r="N19"/>
  <c r="M19"/>
  <c r="L19"/>
  <c r="K19"/>
  <c r="J19"/>
  <c r="I19"/>
  <c r="H19"/>
  <c r="G19"/>
  <c r="F19"/>
  <c r="O18"/>
  <c r="N18"/>
  <c r="M18"/>
  <c r="L18"/>
  <c r="K18"/>
  <c r="J18"/>
  <c r="I18"/>
  <c r="H18"/>
  <c r="G18"/>
  <c r="F18"/>
  <c r="O19" i="242"/>
  <c r="M100"/>
  <c r="N100" s="1"/>
  <c r="L99"/>
  <c r="M99" s="1"/>
  <c r="N99" s="1"/>
  <c r="J98"/>
  <c r="J94" s="1"/>
  <c r="I98"/>
  <c r="M97"/>
  <c r="N97" s="1"/>
  <c r="I97"/>
  <c r="I96"/>
  <c r="M96" s="1"/>
  <c r="M95"/>
  <c r="N95" s="1"/>
  <c r="K94"/>
  <c r="I94"/>
  <c r="H94"/>
  <c r="G94"/>
  <c r="E94"/>
  <c r="D94"/>
  <c r="E88"/>
  <c r="E87"/>
  <c r="E86"/>
  <c r="E85"/>
  <c r="E84"/>
  <c r="E83"/>
  <c r="E82"/>
  <c r="E81"/>
  <c r="E80"/>
  <c r="F79"/>
  <c r="E78"/>
  <c r="F77"/>
  <c r="E77"/>
  <c r="E76"/>
  <c r="E75"/>
  <c r="E74"/>
  <c r="E73"/>
  <c r="E72"/>
  <c r="F71"/>
  <c r="E70"/>
  <c r="E69"/>
  <c r="E68"/>
  <c r="E67"/>
  <c r="E66"/>
  <c r="F65"/>
  <c r="E65"/>
  <c r="E64"/>
  <c r="E63"/>
  <c r="E62"/>
  <c r="E61"/>
  <c r="F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F25"/>
  <c r="E25"/>
  <c r="E24"/>
  <c r="E23"/>
  <c r="E22"/>
  <c r="E21"/>
  <c r="E20"/>
  <c r="P19"/>
  <c r="H19"/>
  <c r="G19"/>
  <c r="F19"/>
  <c r="Q19" s="1"/>
  <c r="I18"/>
  <c r="H18"/>
  <c r="G18"/>
  <c r="F18"/>
  <c r="O32" i="241"/>
  <c r="O18" s="1"/>
  <c r="E36"/>
  <c r="E35"/>
  <c r="E34"/>
  <c r="E33"/>
  <c r="E32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E19"/>
  <c r="N18"/>
  <c r="L18"/>
  <c r="K18"/>
  <c r="J18"/>
  <c r="I18"/>
  <c r="H18"/>
  <c r="G18"/>
  <c r="F18"/>
  <c r="E18"/>
  <c r="F36" i="240"/>
  <c r="E35"/>
  <c r="E34"/>
  <c r="E33"/>
  <c r="E32"/>
  <c r="E31"/>
  <c r="E30"/>
  <c r="E29"/>
  <c r="F28"/>
  <c r="E28"/>
  <c r="E27"/>
  <c r="E26"/>
  <c r="E25"/>
  <c r="E24"/>
  <c r="F23"/>
  <c r="O19" s="1"/>
  <c r="E22"/>
  <c r="E21"/>
  <c r="E20"/>
  <c r="N19"/>
  <c r="M19"/>
  <c r="L19"/>
  <c r="K19"/>
  <c r="J19"/>
  <c r="I19"/>
  <c r="H19"/>
  <c r="G19"/>
  <c r="N18"/>
  <c r="M18"/>
  <c r="L18"/>
  <c r="K18"/>
  <c r="J18"/>
  <c r="I18"/>
  <c r="H18"/>
  <c r="G18"/>
  <c r="F18"/>
  <c r="N106" i="239"/>
  <c r="N101"/>
  <c r="M101"/>
  <c r="L101"/>
  <c r="K101"/>
  <c r="J101"/>
  <c r="H101"/>
  <c r="G101"/>
  <c r="F101"/>
  <c r="E101"/>
  <c r="D101"/>
  <c r="E33"/>
  <c r="E32"/>
  <c r="E31"/>
  <c r="E30"/>
  <c r="G29"/>
  <c r="E29" s="1"/>
  <c r="E28"/>
  <c r="E27"/>
  <c r="E26"/>
  <c r="E25"/>
  <c r="E24"/>
  <c r="E23"/>
  <c r="E22"/>
  <c r="E21"/>
  <c r="I20"/>
  <c r="H20"/>
  <c r="G20"/>
  <c r="F20"/>
  <c r="I18"/>
  <c r="H18"/>
  <c r="G18"/>
  <c r="P18" s="1"/>
  <c r="F18"/>
  <c r="N45" i="238"/>
  <c r="N40" s="1"/>
  <c r="M40"/>
  <c r="L40"/>
  <c r="K40"/>
  <c r="J40"/>
  <c r="H40"/>
  <c r="G40"/>
  <c r="F40"/>
  <c r="E40"/>
  <c r="D40"/>
  <c r="E35"/>
  <c r="E34"/>
  <c r="E33"/>
  <c r="E32"/>
  <c r="E31"/>
  <c r="E30"/>
  <c r="E29"/>
  <c r="E28"/>
  <c r="E27"/>
  <c r="E26"/>
  <c r="E25"/>
  <c r="E24"/>
  <c r="E23"/>
  <c r="E22"/>
  <c r="E21"/>
  <c r="I20"/>
  <c r="P47" s="1"/>
  <c r="H20"/>
  <c r="G20"/>
  <c r="F20"/>
  <c r="E20"/>
  <c r="I19"/>
  <c r="N18"/>
  <c r="L18"/>
  <c r="K18"/>
  <c r="J18"/>
  <c r="I18"/>
  <c r="H18"/>
  <c r="G18"/>
  <c r="F18"/>
  <c r="E18"/>
  <c r="M19" i="293" l="1"/>
  <c r="M18"/>
  <c r="F19" i="287"/>
  <c r="E39"/>
  <c r="C88"/>
  <c r="E32"/>
  <c r="E69"/>
  <c r="E76"/>
  <c r="E19" i="286"/>
  <c r="N101" i="291"/>
  <c r="M99"/>
  <c r="N99"/>
  <c r="E62"/>
  <c r="E81"/>
  <c r="I99" i="285"/>
  <c r="M103"/>
  <c r="N103" s="1"/>
  <c r="E68"/>
  <c r="F18"/>
  <c r="F19"/>
  <c r="Q19" s="1"/>
  <c r="E83"/>
  <c r="L99"/>
  <c r="E19" i="290"/>
  <c r="E18" i="284"/>
  <c r="O19" i="290"/>
  <c r="P19" s="1"/>
  <c r="O18"/>
  <c r="E18"/>
  <c r="O19" i="289"/>
  <c r="F19"/>
  <c r="E28"/>
  <c r="E37"/>
  <c r="E36" i="283"/>
  <c r="F19"/>
  <c r="M19" i="287"/>
  <c r="M18"/>
  <c r="F18"/>
  <c r="E46"/>
  <c r="E65"/>
  <c r="E73"/>
  <c r="E18" i="286"/>
  <c r="O19" i="285"/>
  <c r="O18" s="1"/>
  <c r="N101"/>
  <c r="N99" s="1"/>
  <c r="E62"/>
  <c r="E81"/>
  <c r="O18" i="284"/>
  <c r="O19" i="283"/>
  <c r="F18"/>
  <c r="E37"/>
  <c r="O18"/>
  <c r="F18" i="281"/>
  <c r="F19"/>
  <c r="E76"/>
  <c r="M18"/>
  <c r="E47"/>
  <c r="E18" s="1"/>
  <c r="E65"/>
  <c r="E73"/>
  <c r="O18" i="280"/>
  <c r="E19"/>
  <c r="E18"/>
  <c r="N101" i="279"/>
  <c r="N99" s="1"/>
  <c r="M99"/>
  <c r="E25"/>
  <c r="E66"/>
  <c r="E84"/>
  <c r="L99"/>
  <c r="O19" i="277"/>
  <c r="O18"/>
  <c r="O20" i="276"/>
  <c r="O18"/>
  <c r="I18" i="269"/>
  <c r="F18" i="273"/>
  <c r="F19"/>
  <c r="E64"/>
  <c r="E68"/>
  <c r="M19"/>
  <c r="M18"/>
  <c r="E32"/>
  <c r="E51"/>
  <c r="E65"/>
  <c r="E72"/>
  <c r="E19" i="272"/>
  <c r="O18"/>
  <c r="O19"/>
  <c r="E18"/>
  <c r="O19" i="271"/>
  <c r="O18" s="1"/>
  <c r="N99"/>
  <c r="F18"/>
  <c r="F19"/>
  <c r="Q19" s="1"/>
  <c r="E25"/>
  <c r="E66"/>
  <c r="E82"/>
  <c r="I99"/>
  <c r="M99"/>
  <c r="O19" i="270"/>
  <c r="E19"/>
  <c r="O18"/>
  <c r="F18"/>
  <c r="E28"/>
  <c r="E37"/>
  <c r="F21" i="269"/>
  <c r="G18" i="262"/>
  <c r="P18" s="1"/>
  <c r="G20"/>
  <c r="M18" i="267"/>
  <c r="E46"/>
  <c r="E18" s="1"/>
  <c r="E52"/>
  <c r="E66"/>
  <c r="E73"/>
  <c r="F18" i="265"/>
  <c r="F19"/>
  <c r="Q19" s="1"/>
  <c r="E25"/>
  <c r="E66"/>
  <c r="E82"/>
  <c r="I99"/>
  <c r="M103"/>
  <c r="N103" s="1"/>
  <c r="O19"/>
  <c r="O18" s="1"/>
  <c r="N101"/>
  <c r="N99" s="1"/>
  <c r="M99"/>
  <c r="E61"/>
  <c r="E73"/>
  <c r="E84"/>
  <c r="L99"/>
  <c r="O18" i="264"/>
  <c r="E18"/>
  <c r="E19" i="263"/>
  <c r="E18"/>
  <c r="F19"/>
  <c r="E20" i="262"/>
  <c r="E18"/>
  <c r="I18" i="260"/>
  <c r="F18" i="256"/>
  <c r="F19"/>
  <c r="Q19" s="1"/>
  <c r="O19"/>
  <c r="O18" s="1"/>
  <c r="E82"/>
  <c r="I99"/>
  <c r="M103"/>
  <c r="N103" s="1"/>
  <c r="E66"/>
  <c r="F18" i="252"/>
  <c r="M73" i="254"/>
  <c r="M69"/>
  <c r="M65"/>
  <c r="M46"/>
  <c r="M52"/>
  <c r="O18" i="258"/>
  <c r="O19"/>
  <c r="E23"/>
  <c r="E36"/>
  <c r="N101" i="256"/>
  <c r="N99" s="1"/>
  <c r="E61"/>
  <c r="E73"/>
  <c r="E84"/>
  <c r="L99"/>
  <c r="O18" i="249"/>
  <c r="O18" i="255"/>
  <c r="E32" i="254"/>
  <c r="E52"/>
  <c r="E66"/>
  <c r="E73"/>
  <c r="F19" i="252"/>
  <c r="O18" i="248"/>
  <c r="O19"/>
  <c r="E18"/>
  <c r="E18" i="249"/>
  <c r="E19"/>
  <c r="F19"/>
  <c r="E19" i="246"/>
  <c r="E18" i="253"/>
  <c r="E19"/>
  <c r="F18"/>
  <c r="E19" i="252"/>
  <c r="E18"/>
  <c r="E20" i="250"/>
  <c r="E18"/>
  <c r="N94" i="247"/>
  <c r="F18"/>
  <c r="F19"/>
  <c r="Q19" s="1"/>
  <c r="E25"/>
  <c r="E65"/>
  <c r="E77"/>
  <c r="I94"/>
  <c r="M94"/>
  <c r="F18" i="246"/>
  <c r="O19" i="241"/>
  <c r="F18" i="244"/>
  <c r="F19"/>
  <c r="M19"/>
  <c r="M18"/>
  <c r="E30"/>
  <c r="E45"/>
  <c r="E58"/>
  <c r="E62"/>
  <c r="E19" i="243"/>
  <c r="E18"/>
  <c r="O18" i="242"/>
  <c r="M98"/>
  <c r="N98" s="1"/>
  <c r="N94"/>
  <c r="N96"/>
  <c r="M94"/>
  <c r="E60"/>
  <c r="E71"/>
  <c r="E79"/>
  <c r="L94"/>
  <c r="O18" i="240"/>
  <c r="F19"/>
  <c r="E23"/>
  <c r="E36"/>
  <c r="E20" i="239"/>
  <c r="E18"/>
  <c r="L90" i="164"/>
  <c r="K90"/>
  <c r="L89"/>
  <c r="K89"/>
  <c r="F88"/>
  <c r="K88" s="1"/>
  <c r="L88" s="1"/>
  <c r="K87"/>
  <c r="L87" s="1"/>
  <c r="N86"/>
  <c r="L86"/>
  <c r="K86"/>
  <c r="F85"/>
  <c r="K85" s="1"/>
  <c r="E65"/>
  <c r="E64"/>
  <c r="E63"/>
  <c r="E62"/>
  <c r="E61"/>
  <c r="E60"/>
  <c r="M59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F34"/>
  <c r="E34"/>
  <c r="E33"/>
  <c r="E32"/>
  <c r="E31"/>
  <c r="E30"/>
  <c r="E29"/>
  <c r="E28"/>
  <c r="E27"/>
  <c r="E26"/>
  <c r="E25"/>
  <c r="E24"/>
  <c r="E23"/>
  <c r="E22"/>
  <c r="E21"/>
  <c r="E20"/>
  <c r="E19" s="1"/>
  <c r="G19"/>
  <c r="F19"/>
  <c r="G18"/>
  <c r="F18"/>
  <c r="E18"/>
  <c r="E19" i="291" l="1"/>
  <c r="E18"/>
  <c r="M99" i="285"/>
  <c r="E18" i="289"/>
  <c r="E19"/>
  <c r="E18" i="283"/>
  <c r="E19"/>
  <c r="E19" i="287"/>
  <c r="E18"/>
  <c r="E19" i="285"/>
  <c r="E18"/>
  <c r="E19" i="281"/>
  <c r="E19" i="279"/>
  <c r="E18"/>
  <c r="E19" i="273"/>
  <c r="E18"/>
  <c r="E19" i="271"/>
  <c r="E18"/>
  <c r="E18" i="270"/>
  <c r="E19" i="267"/>
  <c r="E19" i="265"/>
  <c r="E18"/>
  <c r="M99" i="256"/>
  <c r="E18"/>
  <c r="M18" i="254"/>
  <c r="E18" i="258"/>
  <c r="E19"/>
  <c r="E19" i="256"/>
  <c r="E19" i="254"/>
  <c r="E18"/>
  <c r="E19" i="247"/>
  <c r="E18"/>
  <c r="E19" i="244"/>
  <c r="E18"/>
  <c r="E19" i="242"/>
  <c r="E18"/>
  <c r="E18" i="240"/>
  <c r="E19"/>
  <c r="L85" i="164"/>
  <c r="L84" s="1"/>
  <c r="K84"/>
  <c r="E21" i="154" l="1"/>
  <c r="N31" i="156" l="1"/>
  <c r="N26"/>
  <c r="M26"/>
  <c r="L26"/>
  <c r="K26"/>
  <c r="J26"/>
  <c r="H26"/>
  <c r="G26"/>
  <c r="F26"/>
  <c r="E26"/>
  <c r="D26"/>
  <c r="E21"/>
  <c r="E20" s="1"/>
  <c r="I20"/>
  <c r="P33" s="1"/>
  <c r="H20"/>
  <c r="G20"/>
  <c r="F20"/>
  <c r="I19"/>
  <c r="N18"/>
  <c r="L18"/>
  <c r="K18"/>
  <c r="J18"/>
  <c r="I18"/>
  <c r="H18"/>
  <c r="G18"/>
  <c r="F18"/>
  <c r="E29" i="149"/>
  <c r="E30" i="154"/>
  <c r="E29"/>
  <c r="E28"/>
  <c r="E27"/>
  <c r="F26"/>
  <c r="E26" s="1"/>
  <c r="E25"/>
  <c r="E24"/>
  <c r="E23"/>
  <c r="E22"/>
  <c r="E20"/>
  <c r="I19"/>
  <c r="H19"/>
  <c r="G19"/>
  <c r="F19"/>
  <c r="P31" s="1"/>
  <c r="I18"/>
  <c r="H18"/>
  <c r="G18"/>
  <c r="F18"/>
  <c r="D113" i="153"/>
  <c r="O86"/>
  <c r="M104"/>
  <c r="N104" s="1"/>
  <c r="M103"/>
  <c r="N103" s="1"/>
  <c r="L103"/>
  <c r="J102"/>
  <c r="I102"/>
  <c r="M102" s="1"/>
  <c r="N102" s="1"/>
  <c r="I101"/>
  <c r="M101" s="1"/>
  <c r="N101" s="1"/>
  <c r="M100"/>
  <c r="N100" s="1"/>
  <c r="N98" s="1"/>
  <c r="I100"/>
  <c r="N99"/>
  <c r="M99"/>
  <c r="L98"/>
  <c r="K98"/>
  <c r="J98"/>
  <c r="H98"/>
  <c r="G98"/>
  <c r="E98"/>
  <c r="D98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H19"/>
  <c r="G19"/>
  <c r="F19"/>
  <c r="I18"/>
  <c r="H18"/>
  <c r="G18"/>
  <c r="F18"/>
  <c r="E36" i="152"/>
  <c r="E35"/>
  <c r="E34"/>
  <c r="E18" s="1"/>
  <c r="E33"/>
  <c r="E32"/>
  <c r="E31"/>
  <c r="E30"/>
  <c r="E29"/>
  <c r="E28"/>
  <c r="E27"/>
  <c r="E26"/>
  <c r="E25"/>
  <c r="E24"/>
  <c r="E23"/>
  <c r="E22"/>
  <c r="E21"/>
  <c r="E20"/>
  <c r="N19"/>
  <c r="M19"/>
  <c r="L19"/>
  <c r="K19"/>
  <c r="J19"/>
  <c r="I19"/>
  <c r="H19"/>
  <c r="G19"/>
  <c r="F19"/>
  <c r="N18"/>
  <c r="L18"/>
  <c r="K18"/>
  <c r="J18"/>
  <c r="I18"/>
  <c r="H18"/>
  <c r="G18"/>
  <c r="F18"/>
  <c r="F35" i="151"/>
  <c r="E35" s="1"/>
  <c r="E34"/>
  <c r="E33"/>
  <c r="E32"/>
  <c r="E31"/>
  <c r="E30"/>
  <c r="E29"/>
  <c r="E28"/>
  <c r="E27"/>
  <c r="E26"/>
  <c r="E25"/>
  <c r="E24"/>
  <c r="E23"/>
  <c r="E22"/>
  <c r="E21"/>
  <c r="E20"/>
  <c r="H19"/>
  <c r="G19"/>
  <c r="F19"/>
  <c r="P36" s="1"/>
  <c r="H18"/>
  <c r="G18"/>
  <c r="F18"/>
  <c r="N107" i="150"/>
  <c r="N102"/>
  <c r="M102"/>
  <c r="L102"/>
  <c r="K102"/>
  <c r="J102"/>
  <c r="H102"/>
  <c r="G102"/>
  <c r="F102"/>
  <c r="E102"/>
  <c r="D102"/>
  <c r="E34"/>
  <c r="E33"/>
  <c r="E32"/>
  <c r="E31"/>
  <c r="E30"/>
  <c r="E29"/>
  <c r="E28"/>
  <c r="E27"/>
  <c r="E26"/>
  <c r="E25"/>
  <c r="E24"/>
  <c r="E23"/>
  <c r="E22"/>
  <c r="E21"/>
  <c r="I20"/>
  <c r="H20"/>
  <c r="G20"/>
  <c r="F20"/>
  <c r="E20"/>
  <c r="I18"/>
  <c r="H18"/>
  <c r="G18"/>
  <c r="P18" s="1"/>
  <c r="F18"/>
  <c r="E18"/>
  <c r="N39" i="149"/>
  <c r="N34" s="1"/>
  <c r="M34"/>
  <c r="L34"/>
  <c r="K34"/>
  <c r="J34"/>
  <c r="H34"/>
  <c r="G34"/>
  <c r="F34"/>
  <c r="E34"/>
  <c r="D34"/>
  <c r="E28"/>
  <c r="E27"/>
  <c r="E26"/>
  <c r="E25"/>
  <c r="E24"/>
  <c r="E23"/>
  <c r="E22"/>
  <c r="E21"/>
  <c r="I20"/>
  <c r="P41" s="1"/>
  <c r="H20"/>
  <c r="G20"/>
  <c r="F20"/>
  <c r="E20"/>
  <c r="I19"/>
  <c r="N18"/>
  <c r="L18"/>
  <c r="K18"/>
  <c r="J18"/>
  <c r="I18"/>
  <c r="H18"/>
  <c r="G18"/>
  <c r="F18"/>
  <c r="E18"/>
  <c r="E19" i="154" l="1"/>
  <c r="E18"/>
  <c r="E18" i="156"/>
  <c r="E19" i="152"/>
  <c r="E19" i="153"/>
  <c r="E18"/>
  <c r="I98"/>
  <c r="M98"/>
  <c r="E19" i="151"/>
  <c r="E18"/>
  <c r="M151" i="119" l="1"/>
  <c r="N151" s="1"/>
  <c r="M150"/>
  <c r="N150" s="1"/>
  <c r="L150"/>
  <c r="J149"/>
  <c r="I149"/>
  <c r="M149" s="1"/>
  <c r="N149" s="1"/>
  <c r="I148"/>
  <c r="M148" s="1"/>
  <c r="N148" s="1"/>
  <c r="M147"/>
  <c r="N147" s="1"/>
  <c r="I147"/>
  <c r="N146"/>
  <c r="M146"/>
  <c r="L145"/>
  <c r="K145"/>
  <c r="J145"/>
  <c r="H145"/>
  <c r="G145"/>
  <c r="E145"/>
  <c r="D145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O19"/>
  <c r="N19"/>
  <c r="M19"/>
  <c r="L19"/>
  <c r="K19"/>
  <c r="K18" s="1"/>
  <c r="J19"/>
  <c r="I19"/>
  <c r="I18" s="1"/>
  <c r="H19"/>
  <c r="G19"/>
  <c r="G18" s="1"/>
  <c r="F19"/>
  <c r="E19"/>
  <c r="E18" s="1"/>
  <c r="O18"/>
  <c r="N18"/>
  <c r="M18"/>
  <c r="L18"/>
  <c r="J18"/>
  <c r="H18"/>
  <c r="P140" s="1"/>
  <c r="F18"/>
  <c r="N145" l="1"/>
  <c r="P19"/>
  <c r="I145"/>
  <c r="M145"/>
  <c r="M19" i="87"/>
  <c r="E18"/>
  <c r="E19"/>
  <c r="K19" i="88" l="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33" i="87" l="1"/>
  <c r="E32"/>
  <c r="E34"/>
  <c r="E20" i="88"/>
  <c r="K18"/>
  <c r="K84"/>
  <c r="L84" s="1"/>
  <c r="K83"/>
  <c r="L83" s="1"/>
  <c r="K82"/>
  <c r="L82" s="1"/>
  <c r="K81"/>
  <c r="L81" s="1"/>
  <c r="G80"/>
  <c r="K80" s="1"/>
  <c r="G79"/>
  <c r="K79" s="1"/>
  <c r="L79" s="1"/>
  <c r="J78"/>
  <c r="I78"/>
  <c r="H78"/>
  <c r="E78"/>
  <c r="D78"/>
  <c r="N73"/>
  <c r="N69"/>
  <c r="N64"/>
  <c r="G19"/>
  <c r="F19"/>
  <c r="G18"/>
  <c r="F18"/>
  <c r="E21" i="87"/>
  <c r="E22"/>
  <c r="E23"/>
  <c r="E24"/>
  <c r="E25"/>
  <c r="E26"/>
  <c r="E27"/>
  <c r="E28"/>
  <c r="E29"/>
  <c r="E30"/>
  <c r="E31"/>
  <c r="E20"/>
  <c r="M18"/>
  <c r="N40"/>
  <c r="Q40" s="1"/>
  <c r="M40"/>
  <c r="L40"/>
  <c r="K40"/>
  <c r="J40"/>
  <c r="I40"/>
  <c r="H40"/>
  <c r="G40"/>
  <c r="E40"/>
  <c r="D40"/>
  <c r="I19"/>
  <c r="H19"/>
  <c r="G19"/>
  <c r="F19"/>
  <c r="I18"/>
  <c r="H18"/>
  <c r="P37" s="1"/>
  <c r="G18"/>
  <c r="F18"/>
  <c r="P36"/>
  <c r="M18" i="86"/>
  <c r="M19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20"/>
  <c r="M105"/>
  <c r="N105" s="1"/>
  <c r="M104"/>
  <c r="N104" s="1"/>
  <c r="L104"/>
  <c r="J103"/>
  <c r="I103"/>
  <c r="I102"/>
  <c r="M102" s="1"/>
  <c r="I101"/>
  <c r="M101" s="1"/>
  <c r="N101" s="1"/>
  <c r="M100"/>
  <c r="N100" s="1"/>
  <c r="L99"/>
  <c r="K99"/>
  <c r="J99"/>
  <c r="H99"/>
  <c r="G99"/>
  <c r="E99"/>
  <c r="D99"/>
  <c r="H19"/>
  <c r="G19"/>
  <c r="F19"/>
  <c r="I18"/>
  <c r="H18"/>
  <c r="P19" s="1"/>
  <c r="G18"/>
  <c r="F18"/>
  <c r="E18"/>
  <c r="E21" i="85"/>
  <c r="E22"/>
  <c r="E23"/>
  <c r="E24"/>
  <c r="E25"/>
  <c r="E26"/>
  <c r="E27"/>
  <c r="E28"/>
  <c r="E29"/>
  <c r="E30"/>
  <c r="E31"/>
  <c r="E32"/>
  <c r="E33"/>
  <c r="E34"/>
  <c r="E35"/>
  <c r="E36"/>
  <c r="E37"/>
  <c r="E20"/>
  <c r="M18"/>
  <c r="N101"/>
  <c r="M101"/>
  <c r="L101"/>
  <c r="K101"/>
  <c r="J101"/>
  <c r="I101"/>
  <c r="H101"/>
  <c r="G101"/>
  <c r="E101"/>
  <c r="D101"/>
  <c r="N19"/>
  <c r="M19"/>
  <c r="L19"/>
  <c r="K19"/>
  <c r="J19"/>
  <c r="I19"/>
  <c r="H19"/>
  <c r="P38" s="1"/>
  <c r="G19"/>
  <c r="F19"/>
  <c r="E19"/>
  <c r="N18"/>
  <c r="L18"/>
  <c r="K18"/>
  <c r="J18"/>
  <c r="I18"/>
  <c r="H18"/>
  <c r="G18"/>
  <c r="F18"/>
  <c r="E18"/>
  <c r="E34" i="84"/>
  <c r="M18"/>
  <c r="E22"/>
  <c r="E23"/>
  <c r="E24"/>
  <c r="E25"/>
  <c r="E26"/>
  <c r="E27"/>
  <c r="E28"/>
  <c r="E29"/>
  <c r="E30"/>
  <c r="E31"/>
  <c r="E32"/>
  <c r="E33"/>
  <c r="E21"/>
  <c r="M20"/>
  <c r="N107"/>
  <c r="N102"/>
  <c r="M102"/>
  <c r="L102"/>
  <c r="K102"/>
  <c r="J102"/>
  <c r="H102"/>
  <c r="G102"/>
  <c r="F102"/>
  <c r="E102"/>
  <c r="D102"/>
  <c r="I20"/>
  <c r="H20"/>
  <c r="F20"/>
  <c r="E20"/>
  <c r="I18"/>
  <c r="H18"/>
  <c r="F18"/>
  <c r="E18"/>
  <c r="M19" i="83"/>
  <c r="M18" s="1"/>
  <c r="E21"/>
  <c r="E22"/>
  <c r="E23"/>
  <c r="E24"/>
  <c r="E25"/>
  <c r="E26"/>
  <c r="E27"/>
  <c r="E28"/>
  <c r="E20"/>
  <c r="N40"/>
  <c r="N39"/>
  <c r="M34"/>
  <c r="L34"/>
  <c r="K34"/>
  <c r="J34"/>
  <c r="I34"/>
  <c r="H34"/>
  <c r="G34"/>
  <c r="E34"/>
  <c r="D34"/>
  <c r="P23"/>
  <c r="H19"/>
  <c r="G19"/>
  <c r="H18"/>
  <c r="G18"/>
  <c r="G78" i="88" l="1"/>
  <c r="E18"/>
  <c r="N19" s="1"/>
  <c r="E19"/>
  <c r="N34" i="83"/>
  <c r="L80" i="88"/>
  <c r="L78" s="1"/>
  <c r="O78" s="1"/>
  <c r="O80" s="1"/>
  <c r="K78"/>
  <c r="P35" i="87"/>
  <c r="E19" i="86"/>
  <c r="I99"/>
  <c r="M103"/>
  <c r="N103" s="1"/>
  <c r="N102"/>
  <c r="N99" s="1"/>
  <c r="P94"/>
  <c r="E19" i="83"/>
  <c r="P29" s="1"/>
  <c r="E18"/>
  <c r="M99" i="86" l="1"/>
</calcChain>
</file>

<file path=xl/sharedStrings.xml><?xml version="1.0" encoding="utf-8"?>
<sst xmlns="http://schemas.openxmlformats.org/spreadsheetml/2006/main" count="10434" uniqueCount="871">
  <si>
    <t>Mẫu số 09</t>
  </si>
  <si>
    <t>BẢNG THANH TOÁN CHO ĐỐI TƯỢNG THỤ HƯỞNG</t>
  </si>
  <si>
    <t>Tài khoản dự toán</t>
  </si>
  <si>
    <t>Tài khoản tiền gửi</t>
  </si>
  <si>
    <t>(Đơn vị: Đồng)</t>
  </si>
  <si>
    <t>Họ và tên</t>
  </si>
  <si>
    <t>Tài khoản ngân hàng</t>
  </si>
  <si>
    <t>Tổng số</t>
  </si>
  <si>
    <t>Trong đó:</t>
  </si>
  <si>
    <t>Ghi chú</t>
  </si>
  <si>
    <t>Lương và phụ cấp theo lương</t>
  </si>
  <si>
    <t>Tiền công lao động thường xuyên theo hợp đồng</t>
  </si>
  <si>
    <t>Tiền thu nhập tăng thêm</t>
  </si>
  <si>
    <t>Tiền thưởng</t>
  </si>
  <si>
    <t>Tiền phụ cấp và trợ cấp khác</t>
  </si>
  <si>
    <t>Tiền khoán</t>
  </si>
  <si>
    <t>Tiền học bổng</t>
  </si>
  <si>
    <t>Số tài khoản người hưởng</t>
  </si>
  <si>
    <t>Tên ngân hàng</t>
  </si>
  <si>
    <t>Người lập</t>
  </si>
  <si>
    <t>Kế toán trưởng</t>
  </si>
  <si>
    <t>Thủ trưởng đơn vị</t>
  </si>
  <si>
    <t>KHO BẠC NHÀ NƯỚC</t>
  </si>
  <si>
    <t>Chuyên viên kiểm soát chi/Giao dịch viên</t>
  </si>
  <si>
    <t>Ngày …… tháng …… năm ………</t>
  </si>
  <si>
    <t>I.</t>
  </si>
  <si>
    <t>Đối với công chức, viên chức</t>
  </si>
  <si>
    <t>S
T
T</t>
  </si>
  <si>
    <t>1. Đơn vị sử dụng ngân sách:</t>
  </si>
  <si>
    <t>2. Mã đơn vị:</t>
  </si>
  <si>
    <t>Hệ số tăng, giảm</t>
  </si>
  <si>
    <t>Số tiền
 thực nhận
Chênh lệch
(+); (-)</t>
  </si>
  <si>
    <t>LCB</t>
  </si>
  <si>
    <t>P/c
chức vụ</t>
  </si>
  <si>
    <t>P/c
KV</t>
  </si>
  <si>
    <t>P/c
ƯĐ</t>
  </si>
  <si>
    <t>TN
VK</t>
  </si>
  <si>
    <t>I</t>
  </si>
  <si>
    <t>Số: 04</t>
  </si>
  <si>
    <t>Giám đốc KBNN cấp tỉnh hoặc Lãnh đạo phòng
được ủy quyền/Giám đốc KBNN quận, huyện</t>
  </si>
  <si>
    <t>Tổng 
Hệ số 
tăng, giảm</t>
  </si>
  <si>
    <t xml:space="preserve">I. Nội dung đề nghị thanh toán: </t>
  </si>
  <si>
    <t xml:space="preserve">Trung Tâm Y tế Huyện Bảo Lâm </t>
  </si>
  <si>
    <t xml:space="preserve">Đỗ Phú Lương </t>
  </si>
  <si>
    <t xml:space="preserve">Nguyễn Văn Hải </t>
  </si>
  <si>
    <t xml:space="preserve">Nguyễn Bá Khánh </t>
  </si>
  <si>
    <t>Lê Hữu Tri</t>
  </si>
  <si>
    <t>Lê Hữu Công</t>
  </si>
  <si>
    <t xml:space="preserve">Trần Văn Sơn </t>
  </si>
  <si>
    <t xml:space="preserve">Trần Văn Lâm </t>
  </si>
  <si>
    <t>Trần Văn Dũng ( BS)</t>
  </si>
  <si>
    <t xml:space="preserve">Hoàng Văn Đắc </t>
  </si>
  <si>
    <t>Nông Đức Mạnh</t>
  </si>
  <si>
    <t xml:space="preserve">Nguyễn Thị Túy Dung </t>
  </si>
  <si>
    <t xml:space="preserve">Lê Thị Hồng Hạnh </t>
  </si>
  <si>
    <t xml:space="preserve">Nguyễn Thị Thanh Hương </t>
  </si>
  <si>
    <t xml:space="preserve">Lý Thị Thanh Nga </t>
  </si>
  <si>
    <t>Nguyễn Đình Hoan</t>
  </si>
  <si>
    <t xml:space="preserve">Phạm Thị Thu Hằng </t>
  </si>
  <si>
    <t>Hoàng Thị Như Trang</t>
  </si>
  <si>
    <t xml:space="preserve">K' K Làng </t>
  </si>
  <si>
    <t xml:space="preserve">Hồ Sư Lưu </t>
  </si>
  <si>
    <t xml:space="preserve">Lê Hoanh Kiều </t>
  </si>
  <si>
    <t xml:space="preserve">Đinh Phương Thảo </t>
  </si>
  <si>
    <t>Nguyễn Thị Ngọc Hà</t>
  </si>
  <si>
    <t xml:space="preserve">Hồ Thị Yến </t>
  </si>
  <si>
    <t>Nguyễn Thị Thu   (1980)</t>
  </si>
  <si>
    <t xml:space="preserve">Đậu Thị Huyền </t>
  </si>
  <si>
    <t xml:space="preserve">Lê Thị Hiền </t>
  </si>
  <si>
    <t xml:space="preserve">Nguyễn Thị Khai </t>
  </si>
  <si>
    <t xml:space="preserve">Vũ Duy Hiển </t>
  </si>
  <si>
    <t xml:space="preserve">Nguyễn Thị Mai </t>
  </si>
  <si>
    <t xml:space="preserve">Nguyễn Văn Độ </t>
  </si>
  <si>
    <t>Hồ Thị Bích Đào</t>
  </si>
  <si>
    <t>Nguyễn Thị Tuyên</t>
  </si>
  <si>
    <t>Văn Thị Hồng Khuyên</t>
  </si>
  <si>
    <t xml:space="preserve">Lục Văn Công </t>
  </si>
  <si>
    <t xml:space="preserve">Vũ Thị Thanh Bình </t>
  </si>
  <si>
    <t xml:space="preserve">Hoàng Thị Thoa </t>
  </si>
  <si>
    <t xml:space="preserve">Trần Thị Long Vân </t>
  </si>
  <si>
    <t xml:space="preserve">Trần Thị Minh Hiếu </t>
  </si>
  <si>
    <t xml:space="preserve">Đinh Thị Thông </t>
  </si>
  <si>
    <t>Vũ Thị Thanh Nga</t>
  </si>
  <si>
    <t xml:space="preserve">Ngô Thị Lương </t>
  </si>
  <si>
    <t xml:space="preserve">Nông Văn Niệm </t>
  </si>
  <si>
    <t>K ' Sieo</t>
  </si>
  <si>
    <t xml:space="preserve">Võ Thanh Tùng </t>
  </si>
  <si>
    <t>Nguyễn Hương Ánh Hồng Nhung</t>
  </si>
  <si>
    <t xml:space="preserve">Phạm Thị Tiến </t>
  </si>
  <si>
    <t>Phan Thị Hoa</t>
  </si>
  <si>
    <t xml:space="preserve">Nguyễn Văn Thắng </t>
  </si>
  <si>
    <t xml:space="preserve">Nguyễn Thị Trang </t>
  </si>
  <si>
    <t xml:space="preserve">Đinh Thị Thủy Ngân </t>
  </si>
  <si>
    <t>5495215012177</t>
  </si>
  <si>
    <t>5495215011615</t>
  </si>
  <si>
    <t>5495215012437</t>
  </si>
  <si>
    <t>5495215011802</t>
  </si>
  <si>
    <t>5495215011769</t>
  </si>
  <si>
    <t>5495215012262</t>
  </si>
  <si>
    <t>5495215004786</t>
  </si>
  <si>
    <t>5495215012676</t>
  </si>
  <si>
    <t>5495215012240</t>
  </si>
  <si>
    <t>5495215022085</t>
  </si>
  <si>
    <t>5495215011775</t>
  </si>
  <si>
    <t>5495215027050</t>
  </si>
  <si>
    <t>5495215027680</t>
  </si>
  <si>
    <t>5495215027043</t>
  </si>
  <si>
    <t>5495215028000</t>
  </si>
  <si>
    <t>5495215011831</t>
  </si>
  <si>
    <t>5495215027037</t>
  </si>
  <si>
    <t>5495215027089</t>
  </si>
  <si>
    <t>5495215008741</t>
  </si>
  <si>
    <t>5495215027513</t>
  </si>
  <si>
    <t>5495215027507</t>
  </si>
  <si>
    <t>5495215005750</t>
  </si>
  <si>
    <t>5495215012755</t>
  </si>
  <si>
    <t>5495215012699</t>
  </si>
  <si>
    <t>5495215011752</t>
  </si>
  <si>
    <t>5495215000756</t>
  </si>
  <si>
    <t>5495215001040</t>
  </si>
  <si>
    <t>5495215027520</t>
  </si>
  <si>
    <t>5495215027594</t>
  </si>
  <si>
    <t>5495215011890</t>
  </si>
  <si>
    <t>5495215012863</t>
  </si>
  <si>
    <t>5495215012358</t>
  </si>
  <si>
    <t>5495215005040</t>
  </si>
  <si>
    <t>5495215011883</t>
  </si>
  <si>
    <t>5495215011933</t>
  </si>
  <si>
    <t>5495215027700</t>
  </si>
  <si>
    <t>5495215012522</t>
  </si>
  <si>
    <t>5495215005874</t>
  </si>
  <si>
    <t>5495215027066</t>
  </si>
  <si>
    <t>5495215011956</t>
  </si>
  <si>
    <t>5495215011962</t>
  </si>
  <si>
    <t>5495215012023</t>
  </si>
  <si>
    <t>5495215011991</t>
  </si>
  <si>
    <t>5495215012017</t>
  </si>
  <si>
    <t>5495215015730</t>
  </si>
  <si>
    <t>5495215012052</t>
  </si>
  <si>
    <t>5495215012046</t>
  </si>
  <si>
    <t>5495215027492</t>
  </si>
  <si>
    <t>5495215027072</t>
  </si>
  <si>
    <t>5495215012075</t>
  </si>
  <si>
    <t>Nông Nghiệp Bảo Lâm - Lâm Đồng II</t>
  </si>
  <si>
    <t xml:space="preserve">Nông Đức Mạnh </t>
  </si>
  <si>
    <t xml:space="preserve">Họ và tên </t>
  </si>
  <si>
    <t xml:space="preserve">Độc Hại </t>
  </si>
  <si>
    <t xml:space="preserve">Kiêm nhiệm </t>
  </si>
  <si>
    <t xml:space="preserve">Nâng Lương </t>
  </si>
  <si>
    <t xml:space="preserve">Nguyễn Thị Hồng Chiến </t>
  </si>
  <si>
    <t>Số: 01</t>
  </si>
  <si>
    <t xml:space="preserve">Nguyễn Minh Thảo </t>
  </si>
  <si>
    <t>Mông Thị Điệp</t>
  </si>
  <si>
    <t xml:space="preserve">Nguyễn Thị Minh Hiền </t>
  </si>
  <si>
    <t>Bùi Thị Lan</t>
  </si>
  <si>
    <t xml:space="preserve">Mai Thị Kim Liên </t>
  </si>
  <si>
    <t xml:space="preserve">Trần Thị Ánh Tuyết </t>
  </si>
  <si>
    <t xml:space="preserve">Nguyễn Bá Soạn </t>
  </si>
  <si>
    <t>Hoàng Thị Kim Cúc</t>
  </si>
  <si>
    <t xml:space="preserve">Hoàng Thị Hạt </t>
  </si>
  <si>
    <t xml:space="preserve">Nguyễn Thị Hoan </t>
  </si>
  <si>
    <t>5495215011621</t>
  </si>
  <si>
    <t>5495215015760</t>
  </si>
  <si>
    <t>5495215011644</t>
  </si>
  <si>
    <t>5495215011854</t>
  </si>
  <si>
    <t>5495215007913</t>
  </si>
  <si>
    <t>5495215011717</t>
  </si>
  <si>
    <t>5495215011680</t>
  </si>
  <si>
    <t>5495215011696</t>
  </si>
  <si>
    <t>5495215011700</t>
  </si>
  <si>
    <t>5495215012329</t>
  </si>
  <si>
    <t>5495215001091</t>
  </si>
  <si>
    <t>Số: 02</t>
  </si>
  <si>
    <t xml:space="preserve">Vũ Thị Tuyến </t>
  </si>
  <si>
    <t xml:space="preserve">Đinh Thị Kiều Văn </t>
  </si>
  <si>
    <t xml:space="preserve">Đinh Thị Kim Duyên </t>
  </si>
  <si>
    <t xml:space="preserve">Phan Thị Thúy </t>
  </si>
  <si>
    <t xml:space="preserve">Ka Nhẫn </t>
  </si>
  <si>
    <t>K'Bin</t>
  </si>
  <si>
    <t>H- Yên Ê Ban</t>
  </si>
  <si>
    <t xml:space="preserve">Đoàn Xuân Vận </t>
  </si>
  <si>
    <t>Trần Hữu Nhật</t>
  </si>
  <si>
    <t>Nguyễn Thị Hòa</t>
  </si>
  <si>
    <t>Dương Thị Tuyết</t>
  </si>
  <si>
    <t xml:space="preserve">Njan Nhung </t>
  </si>
  <si>
    <t>Ka Nghĩa</t>
  </si>
  <si>
    <t xml:space="preserve">Nguyễn Thị Nhẫn </t>
  </si>
  <si>
    <t>Võ Thị Tỉnh</t>
  </si>
  <si>
    <t>Ka Rẻoh</t>
  </si>
  <si>
    <t xml:space="preserve">Cao Thị Lệ Hường </t>
  </si>
  <si>
    <t>Lục Thị Huệ</t>
  </si>
  <si>
    <t xml:space="preserve">Trần Thị Tiến </t>
  </si>
  <si>
    <t xml:space="preserve">Ka Tuyết </t>
  </si>
  <si>
    <t xml:space="preserve">Njan Châu </t>
  </si>
  <si>
    <t xml:space="preserve">Ka Thủy </t>
  </si>
  <si>
    <t>Hoàng Thị Hạnh</t>
  </si>
  <si>
    <t xml:space="preserve">Phạm Thị Phượng </t>
  </si>
  <si>
    <t xml:space="preserve">Bùi Văn Lộc </t>
  </si>
  <si>
    <t xml:space="preserve">Nguyễn Thị Trang </t>
  </si>
  <si>
    <t xml:space="preserve">Lưu Thị Hiện </t>
  </si>
  <si>
    <t>Ka My</t>
  </si>
  <si>
    <t>Ka Ês</t>
  </si>
  <si>
    <t xml:space="preserve">Nguyễn Thị Tuyết Mai </t>
  </si>
  <si>
    <t>K' Sơng</t>
  </si>
  <si>
    <t xml:space="preserve">Nguyễn Thị Mẫn </t>
  </si>
  <si>
    <t xml:space="preserve">Phạm Thị Mai </t>
  </si>
  <si>
    <t>Nguyễn Thị Mỹ Bình</t>
  </si>
  <si>
    <t>Nguyễn Thị Thắm</t>
  </si>
  <si>
    <t xml:space="preserve">Hồ Thị Kim Hoa </t>
  </si>
  <si>
    <t>Lê Thị Thơ</t>
  </si>
  <si>
    <t xml:space="preserve">Đồng Thị Quyên </t>
  </si>
  <si>
    <t xml:space="preserve">Mai Thị Phượng </t>
  </si>
  <si>
    <t>Ka Ris</t>
  </si>
  <si>
    <t xml:space="preserve">Nguyễn Thị Quyên </t>
  </si>
  <si>
    <t>Ka Hwys Tam Bou</t>
  </si>
  <si>
    <t>Ka Hà</t>
  </si>
  <si>
    <t xml:space="preserve">Ka Hiền </t>
  </si>
  <si>
    <t xml:space="preserve">Nguyễn Ngọc Đông </t>
  </si>
  <si>
    <t xml:space="preserve">Phùng Xuân Thành </t>
  </si>
  <si>
    <t>Phạm Thị Thu Hà</t>
  </si>
  <si>
    <t>Nguyễn Thị Thu (1985)</t>
  </si>
  <si>
    <t xml:space="preserve">Trần Chí Công </t>
  </si>
  <si>
    <t xml:space="preserve">Nguyễn Thị Tuyết Nhung </t>
  </si>
  <si>
    <t xml:space="preserve">Quách Thị Hạnh Ly </t>
  </si>
  <si>
    <t>Ka Thị Dối</t>
  </si>
  <si>
    <t xml:space="preserve">Mai Thị Huế </t>
  </si>
  <si>
    <t xml:space="preserve">Phạm Thị Phúc </t>
  </si>
  <si>
    <t xml:space="preserve">Nguyễn Thị Thu Chung </t>
  </si>
  <si>
    <t xml:space="preserve">Nguyễn Thị Lý </t>
  </si>
  <si>
    <t xml:space="preserve">Trần Văn Hiển </t>
  </si>
  <si>
    <t xml:space="preserve">Nguyễn Vĩnh Phúc </t>
  </si>
  <si>
    <t xml:space="preserve">Dương Thị Thu Hiền </t>
  </si>
  <si>
    <t xml:space="preserve">Trương Nguyễn Minh Trí </t>
  </si>
  <si>
    <t xml:space="preserve">Đào Tuấn Anh </t>
  </si>
  <si>
    <t xml:space="preserve">Lê Thị Hồng </t>
  </si>
  <si>
    <t xml:space="preserve">Tạ Xuân Hiếu </t>
  </si>
  <si>
    <t>Ka Liên</t>
  </si>
  <si>
    <t>Lê Thị Bích Hường</t>
  </si>
  <si>
    <t>Hoàng Minh Trải</t>
  </si>
  <si>
    <t xml:space="preserve">Phan Văn Phong </t>
  </si>
  <si>
    <t xml:space="preserve">Ka Phượng </t>
  </si>
  <si>
    <t>K' Tuyến</t>
  </si>
  <si>
    <t xml:space="preserve">Trần Thị Tình </t>
  </si>
  <si>
    <t>5495215012370</t>
  </si>
  <si>
    <t>5495215012387</t>
  </si>
  <si>
    <t>5495215012408</t>
  </si>
  <si>
    <t>5495215009948</t>
  </si>
  <si>
    <t>5495215027638</t>
  </si>
  <si>
    <t>5495215027559</t>
  </si>
  <si>
    <t>5495215027151</t>
  </si>
  <si>
    <t>5495215012500</t>
  </si>
  <si>
    <t>5495215012805</t>
  </si>
  <si>
    <t>5495215012069</t>
  </si>
  <si>
    <t>5495215027310</t>
  </si>
  <si>
    <t>5495215012414</t>
  </si>
  <si>
    <t>5495215019124</t>
  </si>
  <si>
    <t>5495215005352</t>
  </si>
  <si>
    <t>5495215008735</t>
  </si>
  <si>
    <t>5495215012443</t>
  </si>
  <si>
    <t>5495215005057</t>
  </si>
  <si>
    <t>5495215012466</t>
  </si>
  <si>
    <t>5495215027332</t>
  </si>
  <si>
    <t>5495215027349</t>
  </si>
  <si>
    <t>5495215004813</t>
  </si>
  <si>
    <t>5495215027361</t>
  </si>
  <si>
    <t>5495215012489</t>
  </si>
  <si>
    <t>5495215015668</t>
  </si>
  <si>
    <t>5495215027378</t>
  </si>
  <si>
    <t>5495215004861</t>
  </si>
  <si>
    <t>5495215027384</t>
  </si>
  <si>
    <t>5495215027390</t>
  </si>
  <si>
    <t>5495215014403</t>
  </si>
  <si>
    <t>5495215012545</t>
  </si>
  <si>
    <t>5495215012551</t>
  </si>
  <si>
    <t>5495215012574</t>
  </si>
  <si>
    <t>5495215012601</t>
  </si>
  <si>
    <t>5495215012840</t>
  </si>
  <si>
    <t>5495215012580</t>
  </si>
  <si>
    <t>5495215012624</t>
  </si>
  <si>
    <t>5495215027717</t>
  </si>
  <si>
    <t>5495215011848</t>
  </si>
  <si>
    <t>5495215012647</t>
  </si>
  <si>
    <t>5495215027588</t>
  </si>
  <si>
    <t>5495215008939</t>
  </si>
  <si>
    <t>5495215004474</t>
  </si>
  <si>
    <t>5495215008951</t>
  </si>
  <si>
    <t>5495215017998</t>
  </si>
  <si>
    <t>5495215012472</t>
  </si>
  <si>
    <t>5495215012450</t>
  </si>
  <si>
    <t>5495215013271</t>
  </si>
  <si>
    <t>5495215027565</t>
  </si>
  <si>
    <t>5495215012291</t>
  </si>
  <si>
    <t>5495215027457</t>
  </si>
  <si>
    <t>5495215027463</t>
  </si>
  <si>
    <t>5495215022561</t>
  </si>
  <si>
    <t>5495215008758</t>
  </si>
  <si>
    <t>5495215027411</t>
  </si>
  <si>
    <t>5495215012148</t>
  </si>
  <si>
    <t>5495215027440</t>
  </si>
  <si>
    <t>5495215012784</t>
  </si>
  <si>
    <t>5495215005448</t>
  </si>
  <si>
    <t>5495215027428</t>
  </si>
  <si>
    <t>5495215012160</t>
  </si>
  <si>
    <t>5495215027723</t>
  </si>
  <si>
    <t>5495215004576</t>
  </si>
  <si>
    <t>5495215012420</t>
  </si>
  <si>
    <t>5495215027536</t>
  </si>
  <si>
    <t>5495215012828</t>
  </si>
  <si>
    <t>5495215027326</t>
  </si>
  <si>
    <t>5495215012834</t>
  </si>
  <si>
    <t>5495215004690</t>
  </si>
  <si>
    <t>5495215022079</t>
  </si>
  <si>
    <t>5495215027730</t>
  </si>
  <si>
    <t xml:space="preserve">Lâu Năm </t>
  </si>
  <si>
    <t>Số: 03</t>
  </si>
  <si>
    <t xml:space="preserve">Lê Quang Thương </t>
  </si>
  <si>
    <t xml:space="preserve">Phan Thị Lệ Xuân </t>
  </si>
  <si>
    <t xml:space="preserve">Nguyễn Phúc Sơn </t>
  </si>
  <si>
    <t xml:space="preserve">Nguyễn Thị Thu Hiền </t>
  </si>
  <si>
    <t>Lê Thị Thanh Hoa</t>
  </si>
  <si>
    <t xml:space="preserve"> Đặng Thị Thủy</t>
  </si>
  <si>
    <t>Đặng Thị Hà</t>
  </si>
  <si>
    <t>Lưu Thị Hòe</t>
  </si>
  <si>
    <t xml:space="preserve">Lê Thị Trang </t>
  </si>
  <si>
    <t>Nguyễn Thị Kim Dung</t>
  </si>
  <si>
    <t xml:space="preserve">Nguyễn Thị Huyền </t>
  </si>
  <si>
    <t xml:space="preserve">Ka Nhiều </t>
  </si>
  <si>
    <t xml:space="preserve">Nguyễn Thị Phương </t>
  </si>
  <si>
    <t xml:space="preserve">Ka B Rố </t>
  </si>
  <si>
    <t xml:space="preserve">Nguyễn Thị Phụng </t>
  </si>
  <si>
    <t xml:space="preserve">Lê Thị Bích Phương </t>
  </si>
  <si>
    <t xml:space="preserve">Ka Kiều </t>
  </si>
  <si>
    <t>5495215004967</t>
  </si>
  <si>
    <t>5495215005005</t>
  </si>
  <si>
    <t>5495215013259</t>
  </si>
  <si>
    <t>5495215014688</t>
  </si>
  <si>
    <t>5495215004950</t>
  </si>
  <si>
    <t>5495215005365</t>
  </si>
  <si>
    <t>5495215005011</t>
  </si>
  <si>
    <t>5495215009960</t>
  </si>
  <si>
    <t>5495215010028</t>
  </si>
  <si>
    <t>5495215004938</t>
  </si>
  <si>
    <t>5495215009983</t>
  </si>
  <si>
    <t>5495215009977</t>
  </si>
  <si>
    <t>5495215004944</t>
  </si>
  <si>
    <t>5495215014846</t>
  </si>
  <si>
    <t>5495215027696</t>
  </si>
  <si>
    <t>5495215027542</t>
  </si>
  <si>
    <t>5495215006224</t>
  </si>
  <si>
    <t>5495215014948</t>
  </si>
  <si>
    <t xml:space="preserve">Nguyễn Đức Hiền </t>
  </si>
  <si>
    <t xml:space="preserve">Nguyễn Thanh Phúc </t>
  </si>
  <si>
    <t xml:space="preserve">Trần Văn Phương </t>
  </si>
  <si>
    <t>Tăng Thị Phượng</t>
  </si>
  <si>
    <t xml:space="preserve">Đặng Thị Vân </t>
  </si>
  <si>
    <t xml:space="preserve">Phan Thị Tâm </t>
  </si>
  <si>
    <t xml:space="preserve">Nguyễn Thúy Hằng </t>
  </si>
  <si>
    <t xml:space="preserve">Phan Tiến Dũng </t>
  </si>
  <si>
    <t xml:space="preserve">Nguyễn Thị Hợp </t>
  </si>
  <si>
    <t xml:space="preserve">Ka Tô Thị Dung </t>
  </si>
  <si>
    <t xml:space="preserve">Nguyễn Thị Hường </t>
  </si>
  <si>
    <t xml:space="preserve">Nguyễn Đức Chi </t>
  </si>
  <si>
    <t>Nguyễn Thị Hoài Thương</t>
  </si>
  <si>
    <t>5495215012285</t>
  </si>
  <si>
    <t>5495215012210</t>
  </si>
  <si>
    <t>5495215008916</t>
  </si>
  <si>
    <t>5495215012306</t>
  </si>
  <si>
    <t>5495215012335</t>
  </si>
  <si>
    <t>5495215012341</t>
  </si>
  <si>
    <t>5495215011927</t>
  </si>
  <si>
    <t>5495215012190</t>
  </si>
  <si>
    <t>5495215011904</t>
  </si>
  <si>
    <t>5495215027122</t>
  </si>
  <si>
    <t>5495215014360</t>
  </si>
  <si>
    <t>5495215013061</t>
  </si>
  <si>
    <t>5495215027571</t>
  </si>
  <si>
    <t xml:space="preserve">Ka Tô Thị Dung  </t>
  </si>
  <si>
    <t>II</t>
  </si>
  <si>
    <t>Đối với lao động hợp đồng theo Nghị Định 68/2000/NĐ-CP</t>
  </si>
  <si>
    <t xml:space="preserve">Phan Văn Tâm </t>
  </si>
  <si>
    <t xml:space="preserve">Vũ Văn Cường </t>
  </si>
  <si>
    <t xml:space="preserve">Phạm Thị Hoa </t>
  </si>
  <si>
    <t>Nguyễn Thị Huệ</t>
  </si>
  <si>
    <t xml:space="preserve">Nguyễn Thị Kim Anh </t>
  </si>
  <si>
    <t xml:space="preserve">Lưu Thị Lục </t>
  </si>
  <si>
    <t xml:space="preserve">Hoàng Thị Xuân </t>
  </si>
  <si>
    <t xml:space="preserve">Nguyễn Thị Hải </t>
  </si>
  <si>
    <t xml:space="preserve">Lê Thị Dung </t>
  </si>
  <si>
    <t xml:space="preserve">Nguyễn Thị Long </t>
  </si>
  <si>
    <t xml:space="preserve">Đinh Thị Phương </t>
  </si>
  <si>
    <t xml:space="preserve">Nguyễn Trung Hải </t>
  </si>
  <si>
    <t xml:space="preserve">Đòan Xuân Tiến Dũng </t>
  </si>
  <si>
    <t>5495215011673</t>
  </si>
  <si>
    <t>5495215012183</t>
  </si>
  <si>
    <t>5495215011860</t>
  </si>
  <si>
    <t>5495215001056</t>
  </si>
  <si>
    <t>5495215027405</t>
  </si>
  <si>
    <t>5495215011798</t>
  </si>
  <si>
    <t>5495215005880</t>
  </si>
  <si>
    <t>5495215027615</t>
  </si>
  <si>
    <t>5495215012131</t>
  </si>
  <si>
    <t>5495215011723</t>
  </si>
  <si>
    <t>5495215027991</t>
  </si>
  <si>
    <t>5495215027095</t>
  </si>
  <si>
    <t>5495215027470</t>
  </si>
  <si>
    <t xml:space="preserve"> - Tại Ngân hàng: Nông Nghiệp Bảo Lâm - Lâm Đồng II</t>
  </si>
  <si>
    <t>3. Tài khoản thanh toán của đơn vị mở tại ngân hàng thương mại:  5495.201.002.880</t>
  </si>
  <si>
    <t>Nghỉ T.sản</t>
  </si>
  <si>
    <t xml:space="preserve">Hồ Thị Bích Đào </t>
  </si>
  <si>
    <t xml:space="preserve">Nguyễn Thị Tuyên </t>
  </si>
  <si>
    <t>Đi Học</t>
  </si>
  <si>
    <t>TL.P/c độc hại</t>
  </si>
  <si>
    <t>Tăng, giảm trong tháng</t>
  </si>
  <si>
    <t xml:space="preserve">Vượt khung </t>
  </si>
  <si>
    <t xml:space="preserve">Thu hút </t>
  </si>
  <si>
    <t>Đi học</t>
  </si>
  <si>
    <t>P/c thu hút, LN</t>
  </si>
  <si>
    <t>Tăng , giảm trong tháng</t>
  </si>
  <si>
    <t>Số: 05</t>
  </si>
  <si>
    <t xml:space="preserve">Nguyễn Thúy Hạnh </t>
  </si>
  <si>
    <t>5495205135850</t>
  </si>
  <si>
    <t xml:space="preserve">Phạm Thị Kiều Oanh </t>
  </si>
  <si>
    <t>5495205139107</t>
  </si>
  <si>
    <t xml:space="preserve"> </t>
  </si>
  <si>
    <t xml:space="preserve">Ka Lệ Ngọc Hằng </t>
  </si>
  <si>
    <t>5495205140975</t>
  </si>
  <si>
    <t>Số: 07</t>
  </si>
  <si>
    <t>Đối với lao động hợp đồng</t>
  </si>
  <si>
    <t xml:space="preserve">Trần Thị Ái Nhi </t>
  </si>
  <si>
    <t>5492205077590</t>
  </si>
  <si>
    <t>Số: 06</t>
  </si>
  <si>
    <t xml:space="preserve">Nguyễn Thị Hoa </t>
  </si>
  <si>
    <t xml:space="preserve">Mông Thị Hương </t>
  </si>
  <si>
    <t xml:space="preserve">Nguyễn Hữu Thành </t>
  </si>
  <si>
    <t>5495205036517</t>
  </si>
  <si>
    <t>(Kèm theo Giấy rút dự toán/Ủy nhiệm chi số ....... ngày ….... tháng …... năm 2021)</t>
  </si>
  <si>
    <t>Lương và phụ cấp theo lương tháng 2</t>
  </si>
  <si>
    <t>Lương và phụ cấp theo lương tháng 1</t>
  </si>
  <si>
    <t>Ngày …… tháng …… năm 2021</t>
  </si>
  <si>
    <t>(Kèm theo Giấy rút dự toán/Ủy nhiệm chi số …….. ngày ….... tháng …... năm 2021)</t>
  </si>
  <si>
    <t>Tiền công lao động thường xuyên theo hợp đồng tháng 1</t>
  </si>
  <si>
    <t>Tiền công lao động thường xuyên theo hợp đồng tháng 2</t>
  </si>
  <si>
    <t>III.Phần thuyết minh thay đổi so với tháng trước: 0đ</t>
  </si>
  <si>
    <t xml:space="preserve">Lương và phụ cấp theo lương </t>
  </si>
  <si>
    <t>III.Phần thuyết minh thay đổi so với tháng trước giảm :0 đồng.</t>
  </si>
  <si>
    <t>III.Phần thuyết minh thay đổi so với tháng trước: 0 đồng</t>
  </si>
  <si>
    <t>Số: 08</t>
  </si>
  <si>
    <t xml:space="preserve">Đối với lao động hợp đồng </t>
  </si>
  <si>
    <t>Nguyễn Thị Nga</t>
  </si>
  <si>
    <t xml:space="preserve">Bùi Thị Hoài thu </t>
  </si>
  <si>
    <t xml:space="preserve">Hoàng Công Hải </t>
  </si>
  <si>
    <t xml:space="preserve">Ngô Thị Phương </t>
  </si>
  <si>
    <t>Ngô Thị Thùy</t>
  </si>
  <si>
    <t>Ka Sọi</t>
  </si>
  <si>
    <t xml:space="preserve">Đỗ Thị Trâm </t>
  </si>
  <si>
    <t>Ka Điêu</t>
  </si>
  <si>
    <t>Nguyễn Thị Thuyết</t>
  </si>
  <si>
    <t xml:space="preserve">Nguyễn Thị Ngút </t>
  </si>
  <si>
    <t xml:space="preserve">Ngô Thị Lừng </t>
  </si>
  <si>
    <t xml:space="preserve">Nguyễn Thị Thanh Thúy </t>
  </si>
  <si>
    <t xml:space="preserve">Lê Thị Thảo Trang </t>
  </si>
  <si>
    <t xml:space="preserve">Đỗ Thị Miền </t>
  </si>
  <si>
    <t xml:space="preserve">Dương Thị Hường </t>
  </si>
  <si>
    <t>Cao Thị Minh</t>
  </si>
  <si>
    <t xml:space="preserve">Nguyễn Thị Lương </t>
  </si>
  <si>
    <t>Giá Thị Thùy Linh</t>
  </si>
  <si>
    <t xml:space="preserve">Vũ Thị Liên </t>
  </si>
  <si>
    <t xml:space="preserve">Trịnh Thị  Huệ </t>
  </si>
  <si>
    <t xml:space="preserve">Trần Thị Bình </t>
  </si>
  <si>
    <t>Ka Uyên</t>
  </si>
  <si>
    <t>Ka Hội</t>
  </si>
  <si>
    <t xml:space="preserve">Đoàn Thị Ba </t>
  </si>
  <si>
    <t>Phan Thị Lệ</t>
  </si>
  <si>
    <t>Nguyễn Đức Lý</t>
  </si>
  <si>
    <t>Thiều Thị Kim Cúc</t>
  </si>
  <si>
    <t xml:space="preserve">Bùi Thị Bảy </t>
  </si>
  <si>
    <t xml:space="preserve">Hồ Thị Lệ Thu </t>
  </si>
  <si>
    <t xml:space="preserve">Nguyễn Thị Cúc </t>
  </si>
  <si>
    <t>Lý Thị Sà</t>
  </si>
  <si>
    <t xml:space="preserve">Trần Thị Huệ </t>
  </si>
  <si>
    <t xml:space="preserve">Nguyễn Thị Thảo </t>
  </si>
  <si>
    <t>Phạm Thị Nho</t>
  </si>
  <si>
    <t xml:space="preserve">Phạm Thị Chút </t>
  </si>
  <si>
    <t>Lê Thị Mỹ Chi</t>
  </si>
  <si>
    <t xml:space="preserve">Phạm Thị Thu Phương </t>
  </si>
  <si>
    <t>Đoàn Thị Mão</t>
  </si>
  <si>
    <t xml:space="preserve">Nguyễn Thị Xuân </t>
  </si>
  <si>
    <t xml:space="preserve">Mai Thị Phong </t>
  </si>
  <si>
    <t xml:space="preserve">Ka Mét </t>
  </si>
  <si>
    <t>Ka Pói</t>
  </si>
  <si>
    <t xml:space="preserve">K' Ngiu </t>
  </si>
  <si>
    <t xml:space="preserve">Ka Tró </t>
  </si>
  <si>
    <t>K' Tiệu</t>
  </si>
  <si>
    <t xml:space="preserve">Ka Thổi </t>
  </si>
  <si>
    <t xml:space="preserve">Nguyễn Thị Nhịp </t>
  </si>
  <si>
    <t xml:space="preserve">Nguyễn Thị Huệ </t>
  </si>
  <si>
    <t>Hoàng Thị Thuần</t>
  </si>
  <si>
    <t xml:space="preserve">Nông Thị Xanh </t>
  </si>
  <si>
    <t xml:space="preserve">Đàm Thị ánh Nguyệt </t>
  </si>
  <si>
    <t xml:space="preserve">Hoàng Thị Vân </t>
  </si>
  <si>
    <t xml:space="preserve">Ka Nguyệt </t>
  </si>
  <si>
    <t>Nguyễn Văn Tuyền</t>
  </si>
  <si>
    <t>Ka Nét</t>
  </si>
  <si>
    <t>Lưu Thị Thu Hoài</t>
  </si>
  <si>
    <t xml:space="preserve">Ta Thanh Thu </t>
  </si>
  <si>
    <t>Trần Thị Bích Ngọc</t>
  </si>
  <si>
    <t xml:space="preserve">Lâm Thị Tâm </t>
  </si>
  <si>
    <t>Nguyễn Thị Thái</t>
  </si>
  <si>
    <t xml:space="preserve">Mai Thị Tuyết Nhung </t>
  </si>
  <si>
    <t xml:space="preserve">Nguyễn Thị Lục </t>
  </si>
  <si>
    <t xml:space="preserve">Trịnh Thị Hạnh </t>
  </si>
  <si>
    <t>Ka Huy</t>
  </si>
  <si>
    <t>Huỳnh Thị  Thu Trang</t>
  </si>
  <si>
    <t xml:space="preserve">Vũ Thị Phượng </t>
  </si>
  <si>
    <t>Lê Thị Hồng Thắm</t>
  </si>
  <si>
    <t xml:space="preserve">Trần Thị Hồng </t>
  </si>
  <si>
    <t>Ka Guyn</t>
  </si>
  <si>
    <t xml:space="preserve">Nguyễn Thị Loan </t>
  </si>
  <si>
    <t>Trần Thị Liên</t>
  </si>
  <si>
    <t xml:space="preserve">Hoàng Thị Nghĩa </t>
  </si>
  <si>
    <t>Đào Văn Lùy</t>
  </si>
  <si>
    <t xml:space="preserve">Nguyễn Thị Ngân </t>
  </si>
  <si>
    <t xml:space="preserve">Nguyễn Thị Thiệm </t>
  </si>
  <si>
    <t xml:space="preserve">Phạm Thị Mỹ Dung </t>
  </si>
  <si>
    <t>Nguyễn Thị Bình</t>
  </si>
  <si>
    <t xml:space="preserve">Nguyễn Văn Thương </t>
  </si>
  <si>
    <t>Trịnh Thị Bích</t>
  </si>
  <si>
    <t xml:space="preserve">Nguyễn Thị Nhài </t>
  </si>
  <si>
    <t xml:space="preserve">Đoàn Thị Kim Oanh </t>
  </si>
  <si>
    <t>Phạm Văn khá</t>
  </si>
  <si>
    <t xml:space="preserve">Lê Thị Toan </t>
  </si>
  <si>
    <t>Nguyễn Thị Quyên</t>
  </si>
  <si>
    <t xml:space="preserve">Lê Thị Thúy Bền </t>
  </si>
  <si>
    <t xml:space="preserve">Huỳnh Thị Nhung </t>
  </si>
  <si>
    <t xml:space="preserve">Phạm Thị Lan </t>
  </si>
  <si>
    <t xml:space="preserve">Hà Thị Tuyết </t>
  </si>
  <si>
    <t>Biện Thị Huệ</t>
  </si>
  <si>
    <t xml:space="preserve">Hồ Thị Kim Liên </t>
  </si>
  <si>
    <t xml:space="preserve">Tăng Thị Phượng </t>
  </si>
  <si>
    <t xml:space="preserve">Nguyễn Thị Dung </t>
  </si>
  <si>
    <t xml:space="preserve">Đoàn Thị Tuyền </t>
  </si>
  <si>
    <t xml:space="preserve">Trịnh Thị Kim Chi </t>
  </si>
  <si>
    <t>Nguyễn Thị Thanh Thủy</t>
  </si>
  <si>
    <t>Ka Sẹo</t>
  </si>
  <si>
    <t xml:space="preserve">Lưu Thị Hướng </t>
  </si>
  <si>
    <t xml:space="preserve">Nguyễn Thị Thu Cảnh </t>
  </si>
  <si>
    <t>Vi Hùng Cường</t>
  </si>
  <si>
    <t>Nguyễn Thị Thu Hà</t>
  </si>
  <si>
    <t xml:space="preserve">Nguyễn Thị Ngọc Hoa </t>
  </si>
  <si>
    <t xml:space="preserve">Nguyễn Thị Kim Thanh </t>
  </si>
  <si>
    <t xml:space="preserve">Nguyễn Thị kim Thảo </t>
  </si>
  <si>
    <t xml:space="preserve">Nguyễn Thị Hương </t>
  </si>
  <si>
    <t>Hoàng Thị Tình</t>
  </si>
  <si>
    <t xml:space="preserve">Phạm Thị Hương </t>
  </si>
  <si>
    <t>Ka Mộ</t>
  </si>
  <si>
    <t xml:space="preserve">Ka Rẻo </t>
  </si>
  <si>
    <t>Ka Nghếu</t>
  </si>
  <si>
    <t>Ka Nhèn</t>
  </si>
  <si>
    <t>Trần Thị Quyên</t>
  </si>
  <si>
    <t>Ka Hương</t>
  </si>
  <si>
    <t>Nguyễn Thị Thu Hằng</t>
  </si>
  <si>
    <t>Mã hiệu: TTLT3</t>
  </si>
  <si>
    <t xml:space="preserve">Nguyễn Thị Trà Linh </t>
  </si>
  <si>
    <t xml:space="preserve">Phan Thị Loan </t>
  </si>
  <si>
    <t xml:space="preserve">Ka' MHoàng </t>
  </si>
  <si>
    <t>5495205154044</t>
  </si>
  <si>
    <t>5495215028601</t>
  </si>
  <si>
    <t>5495205148143</t>
  </si>
  <si>
    <t>Nguyễn Thị Hoan</t>
  </si>
  <si>
    <t>II.Phần thuyết minh thay đổi so với tháng trước: 0 đồng</t>
  </si>
  <si>
    <t>Nâng Lương</t>
  </si>
  <si>
    <t>Nâng lương</t>
  </si>
  <si>
    <t>Tăng độc hại</t>
  </si>
  <si>
    <t>Phạm Thanh Huyền</t>
  </si>
  <si>
    <t>Ka soán</t>
  </si>
  <si>
    <t>Tiền BHLĐ</t>
  </si>
  <si>
    <t>III.Phần thuyết minh thay đổi so với tháng trước:0</t>
  </si>
  <si>
    <r>
      <t xml:space="preserve">Tổng số tiền bằng chữ: </t>
    </r>
    <r>
      <rPr>
        <i/>
        <sz val="10"/>
        <rFont val="Times New Roman"/>
        <family val="1"/>
      </rPr>
      <t>Mười một triệu hai trăm ngàn đồng chẵn.</t>
    </r>
  </si>
  <si>
    <t>III.Phần thuyết minh thay đổi so với tháng trước giảm : 0 đồng.</t>
  </si>
  <si>
    <t xml:space="preserve">Thanh toán tiền bảo hộ lao động năm 2021 - Hệ Điều Trị Gián tiếp </t>
  </si>
  <si>
    <r>
      <t xml:space="preserve">Tổng số tiền bằng chữ: </t>
    </r>
    <r>
      <rPr>
        <i/>
        <sz val="10"/>
        <rFont val="Times New Roman"/>
        <family val="1"/>
        <charset val="163"/>
      </rPr>
      <t>Năm triệu bốn trăm ngàn đồng chẵn.</t>
    </r>
  </si>
  <si>
    <t>Thanh toán tiền bảo hộ lao động năm 2021 - Dự Phòng</t>
  </si>
  <si>
    <t>Thanh toán tiền bảo hộ lao động năm 2021 - HĐ68</t>
  </si>
  <si>
    <t>Tổng số tiền bằng chữ: Mười bốn triệu, bốn trăm ngàn đồng chẵn.</t>
  </si>
  <si>
    <t xml:space="preserve">Thanh toán tiền bảo hộ lao động năm 2021 - Dân Số </t>
  </si>
  <si>
    <r>
      <t xml:space="preserve">Tổng số tiền bằng chữ: </t>
    </r>
    <r>
      <rPr>
        <i/>
        <sz val="10"/>
        <rFont val="Times New Roman"/>
        <family val="1"/>
      </rPr>
      <t>Năm mươi chín triệu, hai trăm ngàn đồng chẵn.</t>
    </r>
  </si>
  <si>
    <t>Thanh toán tiền bảo hộ lao động năm 2021 - Hệ Xã</t>
  </si>
  <si>
    <t xml:space="preserve">Thanh toán tiền bảo hộ lao đồng năm 2021 - Hệ Điều Trị Trực Tiếp </t>
  </si>
  <si>
    <t>III.Phần thuyết minh thay đổi so với tháng trước: 0đồng.</t>
  </si>
  <si>
    <r>
      <t xml:space="preserve">Tổng số tiền bằng chữ: </t>
    </r>
    <r>
      <rPr>
        <i/>
        <sz val="10"/>
        <rFont val="Times New Roman"/>
        <family val="1"/>
        <charset val="163"/>
      </rPr>
      <t>Bốn mươi hai triệu, bốn trăm ngàn đồng chẵn.</t>
    </r>
  </si>
  <si>
    <r>
      <t xml:space="preserve">Tổng số tiền bằng chữ: </t>
    </r>
    <r>
      <rPr>
        <i/>
        <sz val="10"/>
        <color rgb="FFFF0000"/>
        <rFont val="Times New Roman"/>
        <family val="1"/>
      </rPr>
      <t>Mười hai triệu đồng chẵn.</t>
    </r>
  </si>
  <si>
    <t>Nguyễn Thị Kim Anh</t>
  </si>
  <si>
    <t>Nghỉ việc</t>
  </si>
  <si>
    <r>
      <t xml:space="preserve">Tổng số tiền bằng chữ: </t>
    </r>
    <r>
      <rPr>
        <i/>
        <sz val="10"/>
        <rFont val="Times New Roman"/>
        <family val="1"/>
      </rPr>
      <t>Tám mươi chín triệu, bốn trăm ngàn đồng.</t>
    </r>
  </si>
  <si>
    <t>Trần Thị Minh Huệ</t>
  </si>
  <si>
    <t>Lê Thị Thùy Dương</t>
  </si>
  <si>
    <t>5495215028676</t>
  </si>
  <si>
    <t>Mã hiệu: TTLT7</t>
  </si>
  <si>
    <t>Chuyển CT</t>
  </si>
  <si>
    <t xml:space="preserve">Thanh toán Lương y tế thôn bản T7.2021 </t>
  </si>
  <si>
    <t>PCKV</t>
  </si>
  <si>
    <t>giảm Thai sản</t>
  </si>
  <si>
    <t>STT</t>
  </si>
  <si>
    <t>Mục</t>
  </si>
  <si>
    <t>Mục 6001</t>
  </si>
  <si>
    <t>Mục 6102</t>
  </si>
  <si>
    <t>Mục 6112</t>
  </si>
  <si>
    <t>Ka Réc</t>
  </si>
  <si>
    <t>5495215028682</t>
  </si>
  <si>
    <t>Ka Guỳn</t>
  </si>
  <si>
    <t>5495215028699</t>
  </si>
  <si>
    <t>Nguyễn Thị Lâm Oanh</t>
  </si>
  <si>
    <t>5495215029945</t>
  </si>
  <si>
    <t>5495215029951</t>
  </si>
  <si>
    <t>Jrah Touneh Ka Di Ly</t>
  </si>
  <si>
    <t>Mục 6101</t>
  </si>
  <si>
    <t>Mục 6121</t>
  </si>
  <si>
    <t>Mục 6103</t>
  </si>
  <si>
    <t>Mục 6107</t>
  </si>
  <si>
    <t>Mục 6115</t>
  </si>
  <si>
    <t xml:space="preserve">Bùi Thị Bích Vân </t>
  </si>
  <si>
    <t>5495215030156</t>
  </si>
  <si>
    <t xml:space="preserve">Lưu Thị Kiều Oanh </t>
  </si>
  <si>
    <t>5495215030162</t>
  </si>
  <si>
    <t>Tổng số tiền bằng chữ: Hai mươi chín triệu, hai trăm chín mươi mốt ngàn, bảy trăm năm mươi mốt đồng.</t>
  </si>
  <si>
    <t xml:space="preserve">         Ngày …… tháng …… năm 2021</t>
  </si>
  <si>
    <t>Tổng số tiền bằng chữ: Năm mươi chín triệu, bảy trăm chín mươi bảy ngàn, tám trăm bảy mươi hai đồng chẵn.</t>
  </si>
  <si>
    <t>(Kèm theo Giấy rút dự toán/Ủy nhiệm chi số  …….. ngày ….... tháng …... năm 2021)</t>
  </si>
  <si>
    <t>(Kèm theo Giấy rút dự toán/Ủy nhiệm chi số .... ….... ngày ….... tháng …... năm 2021)</t>
  </si>
  <si>
    <t>Thanh toán Lương T12.2021 - HĐ</t>
  </si>
  <si>
    <t>Mã hiệu: TTLT12</t>
  </si>
  <si>
    <t>Thanh toán Lương T12.2021 - HĐ68</t>
  </si>
  <si>
    <t>Tổng số tiền bằng chữ: Bảy mươi ba triệu, sáu trăm hai mươi bốn ngàn, năm trăm đồng chẵn.</t>
  </si>
  <si>
    <t>III.Phần thuyết minh thay đổi so với tháng trước: 77.735 đồng</t>
  </si>
  <si>
    <t>Tổng số tiền bằng chữ: Một trăm lẻ chín triệu,bốn trăm ba mươi ba ngàn, chín trăm tám mươi sáu đồng chẵn.</t>
  </si>
  <si>
    <t>Thanh toán Lương T12.2021 - Dự Phòng</t>
  </si>
  <si>
    <t xml:space="preserve">Thanh toán Lương T12.2021 - Dân Số </t>
  </si>
  <si>
    <t>Thanh toán Lương T12.2021 - Hệ Xã</t>
  </si>
  <si>
    <r>
      <t>Tổng số tiền bằng chữ: Năm trăm bốn mươi bốn triệu, sáu trăm hai mươi sáu ngàn, sáu trăm hai mươi tám đồng chẵn</t>
    </r>
    <r>
      <rPr>
        <i/>
        <sz val="10"/>
        <rFont val="Times New Roman"/>
        <family val="1"/>
      </rPr>
      <t>.</t>
    </r>
  </si>
  <si>
    <t>III.Phần thuyết minh thay đổi so với tháng trước giảm : -17,021,686 đồng.</t>
  </si>
  <si>
    <t xml:space="preserve">Thanh toán Lương T12.2021 - Hệ Điều Trị Gián tiếp </t>
  </si>
  <si>
    <t xml:space="preserve">Thanh toán Lương T12.2021 - Hệ Điều Trị Trực Tiếp </t>
  </si>
  <si>
    <t>Mục 6113</t>
  </si>
  <si>
    <t>Mục 6149</t>
  </si>
  <si>
    <r>
      <t>Tổng số tiền bằng chữ: Ba trăm bốn mươi mốt triệu, chín trăm mười một ngàn, bảy trăm chín mươi bảy đồng</t>
    </r>
    <r>
      <rPr>
        <i/>
        <sz val="10"/>
        <rFont val="Times New Roman"/>
        <family val="1"/>
        <charset val="163"/>
      </rPr>
      <t>.</t>
    </r>
  </si>
  <si>
    <t>TS T7.2021</t>
  </si>
  <si>
    <t>II.Phần thuyết minh thay đổi so với tháng trước: -4.572.810 đồng</t>
  </si>
  <si>
    <t>Tổng số tiền bằng chữ: Một trăm lẻ một triệu, một trăm mười một ngàn, sáu trăm hai mươi bốn đồng chẵn.</t>
  </si>
  <si>
    <t>III.Phần thuyết minh thay đổi so với tháng trước: +1.285.125 đồng.</t>
  </si>
  <si>
    <t>Lê Quang Tuấn</t>
  </si>
  <si>
    <t>5495215011730</t>
  </si>
  <si>
    <t>Mã hiệu: TTLT1</t>
  </si>
  <si>
    <t>(Kèm theo Giấy rút dự toán/Ủy nhiệm chi số …….. ngày ….... tháng …... năm 2022)</t>
  </si>
  <si>
    <t>Thanh toán Lương T1.2022 - HĐ</t>
  </si>
  <si>
    <t>Vũ Văn Hài</t>
  </si>
  <si>
    <t xml:space="preserve">5495 205 174 410 </t>
  </si>
  <si>
    <t>Ngày …… tháng …… năm 2022</t>
  </si>
  <si>
    <t>(Kèm theo Giấy rút dự toán/Ủy nhiệm chi số  …….. ngày ….... tháng …... năm 2022)</t>
  </si>
  <si>
    <t>(Kèm theo Giấy rút dự toán/Ủy nhiệm chi số .... ….... ngày ….... tháng …... năm 2022)</t>
  </si>
  <si>
    <t>Ka Thuyết</t>
  </si>
  <si>
    <t>5495215030308</t>
  </si>
  <si>
    <t>Hồ Thị Hoàng Anh</t>
  </si>
  <si>
    <t>Đậu Thị Hồng Hoàn</t>
  </si>
  <si>
    <t>5495215030372</t>
  </si>
  <si>
    <t>5495215030389</t>
  </si>
  <si>
    <t>K Rèn</t>
  </si>
  <si>
    <t>Ka Rầu</t>
  </si>
  <si>
    <t>5495205040832</t>
  </si>
  <si>
    <t>5495215030610</t>
  </si>
  <si>
    <t>Đinh Quang Phụng</t>
  </si>
  <si>
    <t>5495215030649</t>
  </si>
  <si>
    <t>Mã hiệu: TTLT10</t>
  </si>
  <si>
    <t>Hoàng Trọng Nghĩa</t>
  </si>
  <si>
    <t>Ka Kính</t>
  </si>
  <si>
    <t>5495215033329</t>
  </si>
  <si>
    <t>5495215033370</t>
  </si>
  <si>
    <t>Ka Nhiễm</t>
  </si>
  <si>
    <t>Tổng số tiền bằng chữ: Một trăm hai mươi triệu, bảy trăm năm mươi chín ngàn, năm trăm chín mươi lăm đồng chẵn.</t>
  </si>
  <si>
    <t>Phụ cấp ưu đâĩ nghề</t>
  </si>
  <si>
    <t>Phụ cấp Thu hút</t>
  </si>
  <si>
    <t xml:space="preserve">Phụ cấp lâu năm </t>
  </si>
  <si>
    <t xml:space="preserve"> Lương ngạch, bậc </t>
  </si>
  <si>
    <t xml:space="preserve"> Phụ cấp khu vực</t>
  </si>
  <si>
    <t>Phụ cấp chức vụ</t>
  </si>
  <si>
    <t>Phụ cấp ưu đãi nghề</t>
  </si>
  <si>
    <t>Phụ cấp khu vực</t>
  </si>
  <si>
    <t>Phụ cấp độc hại</t>
  </si>
  <si>
    <t>Phụ cấp thâm niên vượt khung</t>
  </si>
  <si>
    <t>Phụ cấp lâu năm</t>
  </si>
  <si>
    <t>Phụ cấp trách nhiệm theo nghề</t>
  </si>
  <si>
    <t xml:space="preserve">Phụ cấp thu hút </t>
  </si>
  <si>
    <t>Tổng số tiền bằng chữ: Sáu mươi lăm triệu, năm trăm tám mươi lăm ngàn, bốn trăm lẻ năm đồng.</t>
  </si>
  <si>
    <t xml:space="preserve">Phụ cấp trách nhiệm </t>
  </si>
  <si>
    <t>Lương theo ngạch, bậc</t>
  </si>
  <si>
    <t>Phụ cấp trách nhiệm</t>
  </si>
  <si>
    <t>Phụ cấp khác</t>
  </si>
  <si>
    <t>Tổng số tiền bằng chữ: Ba trăm sáu mươi mốt triệu, một trăm mười một ngàn, năm trăm tám mươi bốn đồng chẵn.</t>
  </si>
  <si>
    <t>5490205388632</t>
  </si>
  <si>
    <t xml:space="preserve">Lương ngạch, bậc </t>
  </si>
  <si>
    <t xml:space="preserve"> phụ cấp khu vực</t>
  </si>
  <si>
    <t xml:space="preserve"> phụ cấp độc hại</t>
  </si>
  <si>
    <t xml:space="preserve"> phụ cấp ưu đãi nghề</t>
  </si>
  <si>
    <t xml:space="preserve"> phụ cấp trách nhiệm theo nghề</t>
  </si>
  <si>
    <t xml:space="preserve">Tài khoản dự toán             </t>
  </si>
  <si>
    <t xml:space="preserve"> tăng Lương theo ngach, bậc</t>
  </si>
  <si>
    <t xml:space="preserve">Tài khoản tiền gửi           </t>
  </si>
  <si>
    <t>Touneh Ái Loan</t>
  </si>
  <si>
    <t>Thanh toán Lương T12.2022 - HĐ</t>
  </si>
  <si>
    <t>Tổng số tiền bằng chữ:Bốn mươi chín triệu, không trăm năm mươi mốt ngàn, hai trăm sáu mươi chín đồng chẵn.</t>
  </si>
  <si>
    <t>Tổng số tiền bằng chữ: Sáu mươi bảy triệu, chín trăm bốn mươi ba ngàn, năm trăm bốn mươi ba đồng chẵn.</t>
  </si>
  <si>
    <t>Thanh toán Lương T12.2022 - HĐ68</t>
  </si>
  <si>
    <t>Thanh toán Lương T12.2022 - Dự Phòng</t>
  </si>
  <si>
    <t>III.Phần thuyết minh thay đổi so với tháng trước : 0  đồng</t>
  </si>
  <si>
    <t>Tổng số tiền bằng chữ: Một trăm triệu, bốn trăm bốn mươi ba ngàn, không trăm sáu mươi mốt đồng chẵn.</t>
  </si>
  <si>
    <t>II.Phần thuyết minh thay đổi so với tháng trước giảm : - 5.292.629 đồng</t>
  </si>
  <si>
    <t xml:space="preserve">Thanh toán Lương T12.2022 - Dân Số </t>
  </si>
  <si>
    <t>Thanh toán Lương T12.2022 - Hệ Xã</t>
  </si>
  <si>
    <t>Tổng số tiền bằng chữ: Năm trăm ba mươi bảy triệu, chín trăm mười tám ngàn, chín trăm hai mươi lăm đồng chẵn.</t>
  </si>
  <si>
    <t>III.Phần thuyết minh thay đổi so với tháng trước  : -5.475.899 đồng.</t>
  </si>
  <si>
    <t xml:space="preserve">Thanh toán Lương T12.2022 - Hệ Điều Trị Gián tiếp </t>
  </si>
  <si>
    <t xml:space="preserve">Thanh toán Lương T12.2022 - Hệ Điều Trị Trực Tiếp </t>
  </si>
  <si>
    <t>III.Phần thuyết minh thay đổi so với tháng trước : 0  đồng.</t>
  </si>
  <si>
    <t xml:space="preserve">Thanh toán Lương T1.2023 - Hệ Điều Trị Trực Tiếp </t>
  </si>
  <si>
    <t>(Kèm theo Giấy rút dự toán/Ủy nhiệm chi số .... ….... ngày ….... tháng …... năm 2023)</t>
  </si>
  <si>
    <t xml:space="preserve">Thanh toán Lương T1.2023 - Hệ Điều Trị Gián tiếp </t>
  </si>
  <si>
    <t>(Kèm theo Giấy rút dự toán/Ủy nhiệm chi số  …….. ngày ….... tháng …... năm 2023)</t>
  </si>
  <si>
    <t>Thanh toán Lương T1.2023 - Hệ Xã</t>
  </si>
  <si>
    <t>(Kèm theo Giấy rút dự toán/Ủy nhiệm chi số …….. ngày ….... tháng …... năm 2023)</t>
  </si>
  <si>
    <t xml:space="preserve">Thanh toán Lương T1.2023 - Dân Số </t>
  </si>
  <si>
    <t>Ngày …… tháng …… năm 2023</t>
  </si>
  <si>
    <t>Thanh toán Lương T1.2023 - Dự Phòng</t>
  </si>
  <si>
    <t>Thanh toán Lương T1.2023 - HĐ68</t>
  </si>
  <si>
    <t xml:space="preserve">Thanh toán Lương T2.2023 - Hệ Điều Trị Gián tiếp </t>
  </si>
  <si>
    <t>Tổng số tiền bằng chữ: Sáu mươi sáu triệu, bốn trăm hai mươi chín ngàn, ba trăm bốn mươi mốt đồng chẵn.</t>
  </si>
  <si>
    <t>Tổng số tiền bằng chữ: Năm trăm ba mươi tám triệu, hai trăm hai mươi ba ngàn, ba trăm chín mươi lăm đồng chẵn.</t>
  </si>
  <si>
    <t>Luân Thị Huế</t>
  </si>
  <si>
    <t>Võ Thị Thanh Tâm</t>
  </si>
  <si>
    <t>Thanh toán Lương T1.2023 - HĐ</t>
  </si>
  <si>
    <t>Tổng số tiền bằng chữ:Ba mươi hai triệu, bảy trăm ngàn, tám trăm bốn mươi sáu đồng chẵn.</t>
  </si>
  <si>
    <t>Tổng số tiền bằng chữ: Sáu mươi tám triệu, hai trăm ba mươi bốn ngàn, năm trăm bốn mươi đồng chẵn.</t>
  </si>
  <si>
    <t>Tổng số tiền bằng chữ: Một trăm lẻ bốn triệu, không trăm bảy mươi lăm ngàn, chín trăm bốn mươi mốt đồng chẵn.</t>
  </si>
  <si>
    <t>Mã hiệu: TTLT2</t>
  </si>
  <si>
    <t xml:space="preserve">Thanh toán Lương T2.2023 - Hệ Điều Trị Trực Tiếp </t>
  </si>
  <si>
    <t>Thanh toán Lương T2.2023 - Hệ Xã</t>
  </si>
  <si>
    <t>II.Phần thuyết minh thay đổi so với tháng trước  : 0 đồng</t>
  </si>
  <si>
    <t xml:space="preserve">Thanh toán Lương T2.2023 - Dân Số </t>
  </si>
  <si>
    <t>Tổng số tiền bằng chữ: Một trăm hai mươi sáu triệu, ba trăm bốn mươi tám ngàn, sáu trăm năm mươi chín đồng chẵn.</t>
  </si>
  <si>
    <t>Thanh toán Lương T2.2023 - Dự Phòng</t>
  </si>
  <si>
    <t>Thanh toán Lương T2.2023 - HĐ68</t>
  </si>
  <si>
    <t>Thanh toán Lương T2.2023 - HĐ</t>
  </si>
  <si>
    <t>Đỗ Thành Nhân</t>
  </si>
  <si>
    <t>Tổng số tiền bằng chữ: Ba trăm bảy mươi  tám triệu, tám trăm sáu mươi sáu ngàn, bảy trăm bảy mươi chín đồng chẵn.</t>
  </si>
  <si>
    <t>III.Phần thuyết minh thay đổi so với tháng trước  : 0 đồng.</t>
  </si>
  <si>
    <t>III.Phần thuyết minh thay đổi so với tháng trước 0 :  đồng</t>
  </si>
  <si>
    <t>III.Phần thuyết minh thay đổi so với tháng trước  : 0  đồng</t>
  </si>
  <si>
    <t>Tổng số tiền bằng chữ: Ba trăm chín mươi bảy triệu, bốn trăm lẻ hai ngàn, bốn trăm mười tám đồng chẵn.</t>
  </si>
  <si>
    <t>III.Phần thuyết minh thay đổi so với tháng trước tăng : 18.535.639 đồng.</t>
  </si>
  <si>
    <t>Tổng số tiền bằng chữ: Sáu mươi chín triệu, tám trăm bảy mươi chín ngàn, không trăm tám mươi lăm đồng chẵn.</t>
  </si>
  <si>
    <t>III.Phần thuyết minh thay đổi so với tháng trước tăng : 3.449.744 đồng</t>
  </si>
  <si>
    <t>Ka Dâu</t>
  </si>
  <si>
    <t>5495205115570</t>
  </si>
  <si>
    <t>K' Rèn</t>
  </si>
  <si>
    <t>5495215033387</t>
  </si>
  <si>
    <t>III.Phần thuyết minh thay đổi so với tháng trước tăng  : 27.892.645 đồng.</t>
  </si>
  <si>
    <t>Tổng số tiền bằng chữ: Năm trăm sáu mươi sáu triệu, một trăm mười sáu ngàn, không trăm bốn mươi đồng chẵn.</t>
  </si>
  <si>
    <t xml:space="preserve">      Tài khoản dự toán       x       </t>
  </si>
  <si>
    <t>Ka Sám</t>
  </si>
  <si>
    <t>Tổng số tiền bằng chữ: Mười triệu, năm trăm chín mươi bảy ngàn, chín trăm hai mươi ba đồng chẵn.</t>
  </si>
  <si>
    <t>III</t>
  </si>
  <si>
    <t>IV</t>
  </si>
  <si>
    <t>Đối với các cá nhân khác</t>
  </si>
  <si>
    <t>5495215033495</t>
  </si>
  <si>
    <t>Thanh toán Lương T3.2023 - HĐ</t>
  </si>
  <si>
    <t>Thanh toán Lương T3.2023 - HĐ68</t>
  </si>
  <si>
    <t>54952055091000</t>
  </si>
  <si>
    <t>Vũ Thị Dung</t>
  </si>
  <si>
    <t>Tổng số tiền bằng chữ: Bảy mươi hai triệu, hai trăm ba mươi lăm ngàn, một trăm lẻ hai đồng chẵn.</t>
  </si>
  <si>
    <t>Thanh toán Lương T3.2023 - Dự Phòng</t>
  </si>
  <si>
    <t xml:space="preserve"> phụ cấp chức vụ</t>
  </si>
  <si>
    <t>III.Phần thuyết minh thay đổi so với tháng trước giảm : -4.502.035  đồng</t>
  </si>
  <si>
    <t>Tổng số tiền bằng chữ: Một trăm hai mươi mốt triệu, tám trăm bốn mươi sáu ngàn, sáu trăm hai mươi bốn đồng chẵn .</t>
  </si>
  <si>
    <t>Tổng số tiền bằng chữ: Một trăm lẻ bốn triệu, bảy trăm tám mươi mốt ngàn, bảy trăm chín mươi hai đồng chẵn.</t>
  </si>
  <si>
    <t>Thanh toán Lương T3.2023 - Hệ Xã</t>
  </si>
  <si>
    <t>III.Phần thuyết minh thay đổi so với tháng trước tăng  : 77.735. đồng.</t>
  </si>
  <si>
    <t>Tổng số tiền bằng chữ: Năm trăm sáu mươi sáu triệu, một trăm chín mươi ba ngàn, bảy trăm bảy mươi lăm đồng chẵn.</t>
  </si>
  <si>
    <t xml:space="preserve">Thanh toán Lương T3.2023 - Hệ Điều Trị Gián tiếp </t>
  </si>
  <si>
    <t xml:space="preserve">Thanh toán Lương T3.2023 - Hệ Điều Trị Trực Tiếp </t>
  </si>
  <si>
    <t>III.Phần thuyết minh thay đổi so với tháng trước giảm : -298.000 đồng.</t>
  </si>
  <si>
    <t>Tổng số tiền bằng chữ: Ba trăm chín mươi bảy triệu, một trăm lẻ bốn ngàn, bốn trăm mười tám đồng chẵn.</t>
  </si>
  <si>
    <t>III.Phần thuyết minh thay đổi so với tháng trước giảm : -4.849.950 đồng</t>
  </si>
  <si>
    <t>Tổng số tiền bằng chữ: Sáu mươi lăm triệu, không trăm hai mươi chín ngàn, một trăm ba mươi lăm đồng chẵn.</t>
  </si>
  <si>
    <t>III.Phần thuyết minh thay đổi so với tháng trước tăng : 4.000.562 đồng</t>
  </si>
  <si>
    <t>Mã hiệu: TTLT4</t>
  </si>
  <si>
    <t>Thanh toán Lương T4.2023 - HĐ Nghị định 111/2022</t>
  </si>
  <si>
    <t>III.Phần thuyết minh thay đổi so với tháng trước giảm : -6.038.449 đồng</t>
  </si>
  <si>
    <t>Tổng số tiền bằng chữ: Sáu mươi sáu triệu, một trăm chín mươi sáu ngàn, sáu trăm năm mươi ba đồng chẵn.</t>
  </si>
  <si>
    <t>Thanh toán Lương T4.2023 - Dự Phòng</t>
  </si>
  <si>
    <t>III.Phần thuyết minh thay đổi so với tháng trước tăng : 500.538  đồng</t>
  </si>
  <si>
    <t>Tổng số tiền bằng chữ: Một trăm hai mươi hai triệu, ba trăm bốn mươi bảy ngàn, một trăm sáu mươi hai đồng chẵn.</t>
  </si>
  <si>
    <t xml:space="preserve">Thanh toán Lương T4.2023 - Dân Số </t>
  </si>
  <si>
    <t>Thanh toán Lương T4.2023 - Hệ Xã</t>
  </si>
  <si>
    <t>III.Phần thuyết minh thay đổi so với tháng trước tăng  : 1.341.404  đồng.</t>
  </si>
  <si>
    <t>Tổng số tiền bằng chữ: Năm trăm sáu mươi bảy triệu, năm trăm ba mươi lăm ngàn, một trăm bảy mươi chín đồng chẵn.</t>
  </si>
  <si>
    <t xml:space="preserve">Thanh toán Lương T4.2023 - Hệ Điều Trị Gián tiếp </t>
  </si>
  <si>
    <t>III.Phần thuyết minh thay đổi so với tháng trước tăng : 395.595 đồng</t>
  </si>
  <si>
    <t xml:space="preserve">Thanh toán Lương T4.2023 - Hệ Điều Trị Trực Tiếp </t>
  </si>
  <si>
    <t>Njan Bích</t>
  </si>
  <si>
    <t>5409205130309</t>
  </si>
  <si>
    <t>Tổng số tiền bằng chữ: Sáu mươi lăm triệu, bốn trăm hai mươi bốn ngàn, bảy trăm ba mươi đồng chẵn.</t>
  </si>
  <si>
    <t>III.Phần thuyết minh thay đổi so với tháng trước tăng : 8.275.154 đồng.</t>
  </si>
  <si>
    <t>Tổng số tiền bằng chữ: Bốn trăm lẻ năm triệu, ba trăm bảy mươi chín ngàn, năm trăm bảy mươi hai đồng chẵn.</t>
  </si>
  <si>
    <t>Kơ Să Nai Trang</t>
  </si>
  <si>
    <t>Nguyễn Trần Bảo Hân</t>
  </si>
  <si>
    <t>Thanh toán Lương T4.2023 - HĐ</t>
  </si>
  <si>
    <t>Mã hiệu: TTLT5</t>
  </si>
  <si>
    <t>Thanh toán Lương T5.2023 - HĐ</t>
  </si>
  <si>
    <t>Thanh toán Lương T5.2023 - HĐ Nghị định 111/2022</t>
  </si>
  <si>
    <t>III.Phần thuyết minh thay đổi so với tháng trước  : 0 đồng</t>
  </si>
  <si>
    <t>Thanh toán Lương T5.2023 - Dự Phòng</t>
  </si>
  <si>
    <t xml:space="preserve">Thanh toán Lương T5.2023 - Dân Số </t>
  </si>
  <si>
    <t>II.Phần thuyết minh thay đổi so với tháng trước tăng   : 447.000 đồng</t>
  </si>
  <si>
    <t>Tổng số tiền bằng chữ: Một trăm lẻ năm triệu, hai trăm hai mươi tám ngàn, bảy trăm chín mươi hai đồng chẵn.</t>
  </si>
  <si>
    <t>Thanh toán Lương T5.2023 - Hệ Xã</t>
  </si>
  <si>
    <t>III.Phần thuyết minh thay đổi so với tháng trước tăng  : 631.834  đồng.</t>
  </si>
  <si>
    <t>Tổng số tiền bằng chữ: Năm trăm sáu mươi tám triệu, một trăm sáu mươi bảy ngàn, không trăm mười ba đồng chẵn.</t>
  </si>
  <si>
    <t xml:space="preserve">Thanh toán Lương T5.2023 - Hệ Điều Trị Gián tiếp </t>
  </si>
  <si>
    <t>III.Phần thuyết minh thay đổi so với tháng trước giảm : -4.127.374 đồng</t>
  </si>
  <si>
    <t>Tổng số tiền bằng chữ: Sáu mươi mốt triệu, hai trăm chín mươi bảy ngàn, ba trăm năm mươi sáu đồng chẵn.</t>
  </si>
  <si>
    <t xml:space="preserve">Thanh toán Lương T5.2023 - Hệ Điều Trị Trực Tiếp </t>
  </si>
  <si>
    <t>III.Phần thuyết minh thay đổi so với tháng trước tăng : 2.757.878 đồng.</t>
  </si>
  <si>
    <t>Tổng số tiền bằng chữ: Bốn trăm lẻ tám triệu, một trăm ba mươi bảy ngàn, bốn trăm năm mươi đồng chẵn.</t>
  </si>
  <si>
    <t>5495215033539</t>
  </si>
  <si>
    <t>5495205091000</t>
  </si>
  <si>
    <t>Thanh toán Lương T6.2023 - HĐ</t>
  </si>
  <si>
    <t>Mã hiệu: TTLT6</t>
  </si>
  <si>
    <t>Thanh toán Lương T6.2023 - Dự Phòng</t>
  </si>
  <si>
    <t>Tổng số tiền bằng chữ: Một trăm mười bảy triệu, hai trăm bảy mươi lăm ngàn, không trăm năm mươi ba đồng chẵn.</t>
  </si>
  <si>
    <t xml:space="preserve">Thanh toán Lương T6.2023 - Dân Số </t>
  </si>
  <si>
    <t>III.Phần thuyết minh thay đổi so với tháng trước giảm  : -5.072.109 đồng</t>
  </si>
  <si>
    <t>Tổng số tiền bằng chữ: Một trăm lẻ năm triệu, tám trăm năm mươi bảy ngàn, sáu trăm bốn mươi sáu đồng chẵn.</t>
  </si>
  <si>
    <t>II.Phần thuyết minh thay đổi so với tháng trước tăng   : 628.854 đồng</t>
  </si>
  <si>
    <t>Thanh toán Lương T6.2023 - Hệ Xã</t>
  </si>
  <si>
    <t>III.Phần thuyết minh thay đổi so với tháng trước tăng  : 7.405.781  đồng.</t>
  </si>
  <si>
    <t>Tổng số tiền bằng chữ: Năm trăm bảy mươi lăm triệu, năm trăm bảy mươi hai ngàn, bảy trăm chín mươi bốn đồng chẵn.</t>
  </si>
  <si>
    <t xml:space="preserve">Thanh toán Lương T6.2023 - Hệ Điều Trị Gián tiếp </t>
  </si>
  <si>
    <t>III.Phần thuyết minh thay đổi so với tháng trước tăng : 6.246.665 đồng.</t>
  </si>
  <si>
    <t>Tổng số tiền bằng chữ: Bốn trăm mươi bốn triệu, ba trăm tám mươi bốn ngàn, một trăm mười lăm đồng chẵn.</t>
  </si>
  <si>
    <t xml:space="preserve">Thanh toán Lương T6.2023 - Hệ Điều Trị Trực Tiếp </t>
  </si>
  <si>
    <t>Thanh toán Lương T6.2023 - HĐ Nghị định 111/2022</t>
  </si>
  <si>
    <t>Thanh toán Lương T7.2023 - Dự Phòng</t>
  </si>
  <si>
    <t>TS T6</t>
  </si>
  <si>
    <t>TS T3</t>
  </si>
  <si>
    <t>III.Phần thuyết minh thay đổi so với tháng trước tăng : 23.859.507  đồng</t>
  </si>
  <si>
    <t>Tổng số tiền bằng chữ: Một trăm bốn mươi mốt triệu, một trăm ba mươi bốn ngàn, năm trăm sáu mươi đồng chẵn.</t>
  </si>
  <si>
    <t xml:space="preserve">Thanh toán Lương T7.2023 - Dân Số </t>
  </si>
  <si>
    <t>Tổng số tiền bằng chữ: Một trăm hai mươi bảy triệu, tám trăm tám mươi mốt ngàn, bảy trăm hai mươi đồng chẵn.</t>
  </si>
  <si>
    <t>II.Phần thuyết minh thay đổi so với tháng trước tăng : 22.024.074 đồng</t>
  </si>
  <si>
    <t>Thanh toán Lương T7.2023 - Hệ Xã</t>
  </si>
  <si>
    <t>III.Phần thuyết minh thay đổi so với tháng trước tăng  : 120.467.075  đồng.</t>
  </si>
  <si>
    <t>Tổng số tiền bằng chữ: Sáu trăm chín mươi sáu triệu, không trăm ba mươi chín ngàn, tám trăm sáu mươi chín đồng chẵn.</t>
  </si>
  <si>
    <t xml:space="preserve">Thanh toán Lương T7.2023 - Hệ Điều Trị Gián tiếp </t>
  </si>
  <si>
    <t>III.Phần thuyết minh thay đổi so với tháng trước tăng : 13.278.831 đồng</t>
  </si>
  <si>
    <t>Tổng số tiền bằng chữ: Bảy mươi bốn triệu, năm trăm bảy mươi sáu ngàn, một trăm tám mươi bảy đồng chẵn.</t>
  </si>
  <si>
    <t xml:space="preserve">Thanh toán Lương T7.2023 - Hệ Điều Trị Trực Tiếp </t>
  </si>
  <si>
    <t>III.Phần thuyết minh thay đổi so với tháng trước tăng : 51.974.947 đồng.</t>
  </si>
  <si>
    <t>Tổng số tiền bằng chữ: Bốn trăm sáu mươi sáu triệu, ba trăm năm mươi chín ngàn, không trăm sáu mươi hai đồng chẵn.</t>
  </si>
  <si>
    <t>Thanh toán Lương T7.2023 - HĐ Nghị định 111/2022</t>
  </si>
  <si>
    <t>Nguyễn Thị Bảy</t>
  </si>
  <si>
    <t>5495205204607</t>
  </si>
  <si>
    <t>Tổng số tiền bằng chữ: Bảy mươi triệu, một trăm chín mươi bảy ngàn, hai trăm mười sáu đồng chẵn.</t>
  </si>
  <si>
    <t>III.Phần thuyết minh thay đổi so với tháng trước tăng   : 4.000.563 đồng</t>
  </si>
</sst>
</file>

<file path=xl/styles.xml><?xml version="1.0" encoding="utf-8"?>
<styleSheet xmlns="http://schemas.openxmlformats.org/spreadsheetml/2006/main">
  <numFmts count="9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#,##0.0"/>
    <numFmt numFmtId="166" formatCode="#,##0.000"/>
    <numFmt numFmtId="167" formatCode="0.00000"/>
    <numFmt numFmtId="168" formatCode="0.0"/>
    <numFmt numFmtId="169" formatCode="_(* #,##0_);_(* \(#,##0\);_(* &quot;-&quot;??_);_(@_)"/>
    <numFmt numFmtId="170" formatCode="#,##0.0000"/>
  </numFmts>
  <fonts count="63">
    <font>
      <sz val="8"/>
      <color indexed="8"/>
      <name val="Arial"/>
      <charset val="20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rgb="FF000000"/>
      <name val="Calibri"/>
      <family val="2"/>
    </font>
    <font>
      <i/>
      <sz val="11"/>
      <color indexed="8"/>
      <name val="Times New Roman"/>
      <family val="1"/>
    </font>
    <font>
      <sz val="8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63"/>
    </font>
    <font>
      <b/>
      <sz val="9"/>
      <color indexed="8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color rgb="FF0000FF"/>
      <name val="Times New Roman"/>
      <family val="1"/>
    </font>
    <font>
      <i/>
      <sz val="10"/>
      <color indexed="8"/>
      <name val="Times New Roman"/>
      <family val="1"/>
      <charset val="163"/>
    </font>
    <font>
      <i/>
      <sz val="10"/>
      <color rgb="FFFF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i/>
      <sz val="9"/>
      <color indexed="8"/>
      <name val="Times New Roman"/>
      <family val="1"/>
      <charset val="163"/>
    </font>
    <font>
      <sz val="10"/>
      <name val="Arial"/>
      <family val="2"/>
      <charset val="163"/>
    </font>
    <font>
      <sz val="10"/>
      <name val=".VnTime"/>
      <family val="2"/>
    </font>
    <font>
      <sz val="10"/>
      <name val="VNI-Times"/>
    </font>
    <font>
      <sz val="13"/>
      <name val="VNI-Times"/>
    </font>
    <font>
      <i/>
      <sz val="10"/>
      <name val="Times New Roman"/>
      <family val="1"/>
    </font>
    <font>
      <sz val="10.5"/>
      <name val="Times New Roman"/>
      <family val="1"/>
    </font>
    <font>
      <sz val="10.5"/>
      <name val=".VnTime"/>
      <family val="2"/>
    </font>
    <font>
      <sz val="10"/>
      <name val="Cambria"/>
      <family val="1"/>
      <charset val="163"/>
      <scheme val="major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sz val="12"/>
      <color indexed="8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9"/>
      <name val="Times New Roman"/>
      <family val="1"/>
      <charset val="163"/>
    </font>
    <font>
      <i/>
      <sz val="8"/>
      <color indexed="8"/>
      <name val="Times New Roman"/>
      <family val="1"/>
      <charset val="163"/>
    </font>
    <font>
      <b/>
      <i/>
      <sz val="10"/>
      <name val="Times New Roman"/>
      <family val="1"/>
    </font>
    <font>
      <i/>
      <sz val="9"/>
      <name val="Times New Roman"/>
      <family val="1"/>
      <charset val="163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color rgb="FFFF0000"/>
      <name val="VNI-Times"/>
    </font>
    <font>
      <b/>
      <i/>
      <sz val="10"/>
      <color rgb="FFFF0000"/>
      <name val="Times New Roman"/>
      <family val="1"/>
    </font>
    <font>
      <sz val="10.5"/>
      <color rgb="FFFF0000"/>
      <name val="Times New Roman"/>
      <family val="1"/>
    </font>
    <font>
      <sz val="10.5"/>
      <color rgb="FFFF0000"/>
      <name val=".VnTime"/>
      <family val="2"/>
    </font>
    <font>
      <sz val="10"/>
      <color rgb="FFFF0000"/>
      <name val="Times New Roman"/>
      <family val="1"/>
      <charset val="163"/>
    </font>
    <font>
      <sz val="10"/>
      <name val="Cambria"/>
      <family val="1"/>
      <scheme val="major"/>
    </font>
    <font>
      <i/>
      <sz val="10"/>
      <color indexed="8"/>
      <name val="Times New Roman"/>
      <family val="1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/>
      <top style="dotted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tted">
        <color indexed="8"/>
      </bottom>
      <diagonal/>
    </border>
    <border>
      <left style="thin">
        <color indexed="64"/>
      </left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tted">
        <color indexed="8"/>
      </bottom>
      <diagonal/>
    </border>
    <border>
      <left style="thin">
        <color indexed="64"/>
      </left>
      <right style="thin">
        <color indexed="64"/>
      </right>
      <top/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dotted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dotted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64"/>
      </bottom>
      <diagonal/>
    </border>
    <border>
      <left style="thin">
        <color indexed="64"/>
      </left>
      <right/>
      <top style="dotted">
        <color indexed="8"/>
      </top>
      <bottom/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</borders>
  <cellStyleXfs count="24">
    <xf numFmtId="0" fontId="0" fillId="0" borderId="0" applyNumberFormat="0" applyFill="0" applyBorder="0" applyAlignment="0" applyProtection="0">
      <alignment vertical="top"/>
    </xf>
    <xf numFmtId="0" fontId="32" fillId="0" borderId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0" fontId="35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</xf>
  </cellStyleXfs>
  <cellXfs count="947">
    <xf numFmtId="0" fontId="0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vertical="center" wrapText="1" shrinkToFit="1"/>
      <protection locked="0"/>
    </xf>
    <xf numFmtId="0" fontId="3" fillId="3" borderId="0" xfId="0" applyFont="1" applyFill="1" applyAlignment="1" applyProtection="1">
      <alignment vertical="center" wrapText="1" shrinkToFit="1"/>
      <protection locked="0"/>
    </xf>
    <xf numFmtId="0" fontId="1" fillId="3" borderId="0" xfId="0" applyFont="1" applyFill="1" applyAlignment="1" applyProtection="1">
      <alignment vertical="top" wrapText="1" shrinkToFit="1"/>
      <protection locked="0"/>
    </xf>
    <xf numFmtId="0" fontId="1" fillId="3" borderId="0" xfId="0" applyFont="1" applyFill="1" applyAlignment="1" applyProtection="1">
      <alignment horizontal="center" vertical="top" wrapText="1" shrinkToFit="1"/>
      <protection locked="0"/>
    </xf>
    <xf numFmtId="1" fontId="2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 wrapText="1" shrinkToFit="1"/>
      <protection locked="0"/>
    </xf>
    <xf numFmtId="1" fontId="10" fillId="2" borderId="0" xfId="0" applyNumberFormat="1" applyFont="1" applyFill="1" applyAlignment="1" applyProtection="1">
      <alignment horizontal="center" wrapText="1" shrinkToFit="1"/>
      <protection locked="0"/>
    </xf>
    <xf numFmtId="0" fontId="10" fillId="0" borderId="0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center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wrapText="1" shrinkToFit="1"/>
      <protection locked="0"/>
    </xf>
    <xf numFmtId="1" fontId="9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2" fillId="0" borderId="8" xfId="0" applyNumberFormat="1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alignment horizontal="center" vertical="center" wrapText="1" shrinkToFit="1"/>
      <protection locked="0"/>
    </xf>
    <xf numFmtId="0" fontId="1" fillId="3" borderId="0" xfId="0" applyFont="1" applyFill="1" applyAlignment="1" applyProtection="1">
      <alignment wrapText="1" shrinkToFit="1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left" vertical="center" wrapText="1" shrinkToFit="1"/>
      <protection locked="0"/>
    </xf>
    <xf numFmtId="1" fontId="17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17" fillId="0" borderId="0" xfId="0" applyNumberFormat="1" applyFont="1" applyFill="1" applyBorder="1" applyAlignment="1" applyProtection="1">
      <alignment horizontal="left"/>
      <protection locked="0"/>
    </xf>
    <xf numFmtId="3" fontId="17" fillId="0" borderId="0" xfId="0" applyNumberFormat="1" applyFont="1" applyFill="1" applyBorder="1" applyAlignment="1" applyProtection="1">
      <alignment horizontal="left"/>
      <protection locked="0"/>
    </xf>
    <xf numFmtId="0" fontId="16" fillId="4" borderId="33" xfId="0" applyFont="1" applyFill="1" applyBorder="1" applyAlignment="1"/>
    <xf numFmtId="0" fontId="16" fillId="4" borderId="34" xfId="0" applyFont="1" applyFill="1" applyBorder="1" applyAlignment="1"/>
    <xf numFmtId="0" fontId="16" fillId="4" borderId="34" xfId="0" applyFont="1" applyFill="1" applyBorder="1" applyAlignment="1">
      <alignment horizontal="left" vertical="top" wrapText="1"/>
    </xf>
    <xf numFmtId="0" fontId="16" fillId="4" borderId="34" xfId="0" applyFont="1" applyFill="1" applyBorder="1" applyAlignment="1">
      <alignment horizontal="left"/>
    </xf>
    <xf numFmtId="0" fontId="16" fillId="4" borderId="34" xfId="0" applyFont="1" applyFill="1" applyBorder="1" applyAlignment="1">
      <alignment wrapText="1"/>
    </xf>
    <xf numFmtId="0" fontId="21" fillId="3" borderId="27" xfId="0" applyFont="1" applyFill="1" applyBorder="1" applyAlignment="1" applyProtection="1">
      <alignment horizontal="center" vertical="center" wrapText="1" shrinkToFit="1"/>
      <protection locked="0"/>
    </xf>
    <xf numFmtId="3" fontId="4" fillId="3" borderId="28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28" xfId="0" applyFont="1" applyFill="1" applyBorder="1" applyAlignment="1" applyProtection="1">
      <alignment horizontal="center" vertical="center" wrapText="1" shrinkToFit="1"/>
      <protection locked="0"/>
    </xf>
    <xf numFmtId="0" fontId="4" fillId="3" borderId="29" xfId="0" applyFont="1" applyFill="1" applyBorder="1" applyAlignment="1" applyProtection="1">
      <alignment horizontal="center" wrapText="1" shrinkToFit="1"/>
      <protection locked="0"/>
    </xf>
    <xf numFmtId="3" fontId="4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2" xfId="0" applyFont="1" applyFill="1" applyBorder="1" applyAlignment="1" applyProtection="1">
      <alignment horizontal="center" wrapText="1" shrinkToFit="1"/>
      <protection locked="0"/>
    </xf>
    <xf numFmtId="0" fontId="21" fillId="3" borderId="29" xfId="0" applyFont="1" applyFill="1" applyBorder="1" applyAlignment="1" applyProtection="1">
      <alignment horizontal="center" wrapText="1" shrinkToFit="1"/>
      <protection locked="0"/>
    </xf>
    <xf numFmtId="1" fontId="21" fillId="3" borderId="32" xfId="0" applyNumberFormat="1" applyFont="1" applyFill="1" applyBorder="1" applyAlignment="1" applyProtection="1">
      <alignment horizontal="center" wrapText="1" shrinkToFit="1"/>
      <protection locked="0"/>
    </xf>
    <xf numFmtId="0" fontId="21" fillId="3" borderId="32" xfId="0" applyFont="1" applyFill="1" applyBorder="1" applyAlignment="1" applyProtection="1">
      <alignment horizontal="left" wrapText="1" shrinkToFit="1"/>
      <protection locked="0"/>
    </xf>
    <xf numFmtId="3" fontId="21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3" borderId="29" xfId="0" applyFont="1" applyFill="1" applyBorder="1" applyAlignment="1" applyProtection="1">
      <alignment horizontal="center" wrapText="1" shrinkToFit="1"/>
      <protection locked="0"/>
    </xf>
    <xf numFmtId="1" fontId="15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5" fillId="3" borderId="32" xfId="0" applyNumberFormat="1" applyFont="1" applyFill="1" applyBorder="1" applyAlignment="1" applyProtection="1">
      <alignment horizontal="right" wrapText="1" shrinkToFit="1"/>
      <protection locked="0"/>
    </xf>
    <xf numFmtId="3" fontId="23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4" fillId="3" borderId="32" xfId="0" applyFont="1" applyFill="1" applyBorder="1" applyAlignment="1" applyProtection="1">
      <alignment horizontal="center" shrinkToFit="1"/>
      <protection locked="0"/>
    </xf>
    <xf numFmtId="3" fontId="4" fillId="3" borderId="36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6" xfId="0" applyFont="1" applyFill="1" applyBorder="1" applyAlignment="1" applyProtection="1">
      <alignment horizontal="center" wrapText="1" shrinkToFit="1"/>
      <protection locked="0"/>
    </xf>
    <xf numFmtId="0" fontId="16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/>
    </xf>
    <xf numFmtId="2" fontId="25" fillId="0" borderId="17" xfId="0" applyNumberFormat="1" applyFont="1" applyFill="1" applyBorder="1" applyAlignment="1">
      <alignment horizontal="right"/>
    </xf>
    <xf numFmtId="166" fontId="25" fillId="0" borderId="17" xfId="0" applyNumberFormat="1" applyFont="1" applyFill="1" applyBorder="1" applyAlignment="1"/>
    <xf numFmtId="164" fontId="25" fillId="0" borderId="21" xfId="0" applyNumberFormat="1" applyFont="1" applyFill="1" applyBorder="1" applyAlignment="1"/>
    <xf numFmtId="168" fontId="25" fillId="0" borderId="17" xfId="0" applyNumberFormat="1" applyFont="1" applyFill="1" applyBorder="1" applyAlignment="1">
      <alignment horizontal="right"/>
    </xf>
    <xf numFmtId="164" fontId="25" fillId="0" borderId="17" xfId="0" applyNumberFormat="1" applyFont="1" applyFill="1" applyBorder="1" applyAlignment="1">
      <alignment horizontal="right"/>
    </xf>
    <xf numFmtId="3" fontId="4" fillId="3" borderId="20" xfId="0" applyNumberFormat="1" applyFont="1" applyFill="1" applyBorder="1" applyAlignment="1" applyProtection="1">
      <alignment horizontal="right" wrapText="1" shrinkToFit="1"/>
      <protection locked="0"/>
    </xf>
    <xf numFmtId="165" fontId="25" fillId="0" borderId="17" xfId="0" applyNumberFormat="1" applyFont="1" applyFill="1" applyBorder="1" applyAlignment="1">
      <alignment horizontal="right"/>
    </xf>
    <xf numFmtId="0" fontId="16" fillId="0" borderId="21" xfId="0" applyFont="1" applyFill="1" applyBorder="1" applyAlignment="1">
      <alignment horizontal="center"/>
    </xf>
    <xf numFmtId="2" fontId="16" fillId="0" borderId="21" xfId="0" applyNumberFormat="1" applyFont="1" applyFill="1" applyBorder="1" applyAlignment="1"/>
    <xf numFmtId="166" fontId="16" fillId="0" borderId="21" xfId="0" applyNumberFormat="1" applyFont="1" applyFill="1" applyBorder="1" applyAlignment="1"/>
    <xf numFmtId="167" fontId="16" fillId="0" borderId="21" xfId="0" applyNumberFormat="1" applyFont="1" applyFill="1" applyBorder="1" applyAlignment="1"/>
    <xf numFmtId="164" fontId="16" fillId="0" borderId="21" xfId="0" applyNumberFormat="1" applyFont="1" applyFill="1" applyBorder="1" applyAlignment="1"/>
    <xf numFmtId="167" fontId="25" fillId="0" borderId="37" xfId="0" applyNumberFormat="1" applyFont="1" applyFill="1" applyBorder="1" applyAlignment="1">
      <alignment horizontal="right"/>
    </xf>
    <xf numFmtId="164" fontId="25" fillId="0" borderId="21" xfId="0" applyNumberFormat="1" applyFont="1" applyFill="1" applyBorder="1" applyAlignment="1">
      <alignment horizontal="right"/>
    </xf>
    <xf numFmtId="3" fontId="4" fillId="3" borderId="24" xfId="0" applyNumberFormat="1" applyFont="1" applyFill="1" applyBorder="1" applyAlignment="1" applyProtection="1">
      <alignment horizontal="right" wrapText="1" shrinkToFit="1"/>
      <protection locked="0"/>
    </xf>
    <xf numFmtId="165" fontId="16" fillId="0" borderId="21" xfId="0" applyNumberFormat="1" applyFont="1" applyFill="1" applyBorder="1" applyAlignment="1">
      <alignment horizontal="center"/>
    </xf>
    <xf numFmtId="2" fontId="25" fillId="0" borderId="21" xfId="0" applyNumberFormat="1" applyFont="1" applyFill="1" applyBorder="1" applyAlignment="1"/>
    <xf numFmtId="167" fontId="25" fillId="0" borderId="21" xfId="0" applyNumberFormat="1" applyFont="1" applyFill="1" applyBorder="1" applyAlignment="1">
      <alignment horizontal="right"/>
    </xf>
    <xf numFmtId="0" fontId="16" fillId="0" borderId="25" xfId="0" applyFont="1" applyFill="1" applyBorder="1" applyAlignment="1">
      <alignment horizontal="center"/>
    </xf>
    <xf numFmtId="2" fontId="16" fillId="0" borderId="25" xfId="0" applyNumberFormat="1" applyFont="1" applyFill="1" applyBorder="1" applyAlignment="1"/>
    <xf numFmtId="166" fontId="16" fillId="0" borderId="25" xfId="0" applyNumberFormat="1" applyFont="1" applyFill="1" applyBorder="1" applyAlignment="1"/>
    <xf numFmtId="167" fontId="16" fillId="0" borderId="25" xfId="0" applyNumberFormat="1" applyFont="1" applyFill="1" applyBorder="1" applyAlignment="1"/>
    <xf numFmtId="2" fontId="25" fillId="0" borderId="25" xfId="0" applyNumberFormat="1" applyFont="1" applyFill="1" applyBorder="1" applyAlignment="1"/>
    <xf numFmtId="168" fontId="16" fillId="0" borderId="25" xfId="0" applyNumberFormat="1" applyFont="1" applyFill="1" applyBorder="1" applyAlignment="1">
      <alignment horizontal="right"/>
    </xf>
    <xf numFmtId="164" fontId="25" fillId="0" borderId="25" xfId="0" applyNumberFormat="1" applyFont="1" applyFill="1" applyBorder="1" applyAlignment="1">
      <alignment horizontal="right"/>
    </xf>
    <xf numFmtId="3" fontId="4" fillId="3" borderId="26" xfId="0" applyNumberFormat="1" applyFont="1" applyFill="1" applyBorder="1" applyAlignment="1" applyProtection="1">
      <alignment horizontal="right" wrapText="1" shrinkToFit="1"/>
      <protection locked="0"/>
    </xf>
    <xf numFmtId="165" fontId="16" fillId="0" borderId="25" xfId="0" applyNumberFormat="1" applyFont="1" applyFill="1" applyBorder="1" applyAlignment="1">
      <alignment horizontal="center"/>
    </xf>
    <xf numFmtId="0" fontId="27" fillId="3" borderId="32" xfId="0" applyFont="1" applyFill="1" applyBorder="1" applyAlignment="1" applyProtection="1">
      <alignment horizontal="center" wrapText="1" shrinkToFit="1"/>
      <protection locked="0"/>
    </xf>
    <xf numFmtId="0" fontId="28" fillId="3" borderId="32" xfId="0" applyFont="1" applyFill="1" applyBorder="1" applyAlignment="1" applyProtection="1">
      <alignment horizontal="center" shrinkToFit="1"/>
      <protection locked="0"/>
    </xf>
    <xf numFmtId="0" fontId="29" fillId="3" borderId="32" xfId="0" applyFont="1" applyFill="1" applyBorder="1" applyAlignment="1" applyProtection="1">
      <alignment horizontal="center" wrapText="1" shrinkToFit="1"/>
      <protection locked="0"/>
    </xf>
    <xf numFmtId="0" fontId="30" fillId="3" borderId="32" xfId="0" applyFont="1" applyFill="1" applyBorder="1" applyAlignment="1" applyProtection="1">
      <alignment horizontal="center" wrapText="1" shrinkToFit="1"/>
      <protection locked="0"/>
    </xf>
    <xf numFmtId="0" fontId="31" fillId="3" borderId="32" xfId="0" applyFont="1" applyFill="1" applyBorder="1" applyAlignment="1" applyProtection="1">
      <alignment horizontal="center" shrinkToFit="1"/>
      <protection locked="0"/>
    </xf>
    <xf numFmtId="0" fontId="31" fillId="3" borderId="32" xfId="0" applyFont="1" applyFill="1" applyBorder="1" applyAlignment="1" applyProtection="1">
      <alignment horizontal="center" wrapText="1" shrinkToFit="1"/>
      <protection locked="0"/>
    </xf>
    <xf numFmtId="0" fontId="21" fillId="3" borderId="38" xfId="0" applyFont="1" applyFill="1" applyBorder="1" applyAlignment="1" applyProtection="1">
      <alignment horizontal="center" wrapText="1" shrinkToFit="1"/>
      <protection locked="0"/>
    </xf>
    <xf numFmtId="0" fontId="21" fillId="3" borderId="39" xfId="0" applyFont="1" applyFill="1" applyBorder="1" applyAlignment="1" applyProtection="1">
      <alignment horizontal="left" wrapText="1" shrinkToFit="1"/>
      <protection locked="0"/>
    </xf>
    <xf numFmtId="3" fontId="4" fillId="3" borderId="39" xfId="0" applyNumberFormat="1" applyFont="1" applyFill="1" applyBorder="1" applyAlignment="1" applyProtection="1">
      <alignment horizontal="right" wrapText="1" shrinkToFit="1"/>
      <protection locked="0"/>
    </xf>
    <xf numFmtId="3" fontId="21" fillId="3" borderId="39" xfId="0" applyNumberFormat="1" applyFont="1" applyFill="1" applyBorder="1" applyAlignment="1" applyProtection="1">
      <alignment horizontal="right" wrapText="1" shrinkToFit="1"/>
      <protection locked="0"/>
    </xf>
    <xf numFmtId="0" fontId="22" fillId="3" borderId="39" xfId="0" applyFont="1" applyFill="1" applyBorder="1" applyAlignment="1" applyProtection="1">
      <alignment horizontal="center" wrapText="1" shrinkToFit="1"/>
      <protection locked="0"/>
    </xf>
    <xf numFmtId="41" fontId="34" fillId="5" borderId="34" xfId="3" applyFont="1" applyFill="1" applyBorder="1" applyAlignment="1">
      <alignment horizontal="right"/>
    </xf>
    <xf numFmtId="0" fontId="16" fillId="4" borderId="34" xfId="1" quotePrefix="1" applyFont="1" applyFill="1" applyBorder="1" applyAlignment="1">
      <alignment horizontal="center"/>
    </xf>
    <xf numFmtId="0" fontId="16" fillId="4" borderId="34" xfId="1" applyFont="1" applyFill="1" applyBorder="1"/>
    <xf numFmtId="0" fontId="16" fillId="0" borderId="33" xfId="1" applyFont="1" applyBorder="1"/>
    <xf numFmtId="0" fontId="16" fillId="4" borderId="34" xfId="1" applyFont="1" applyFill="1" applyBorder="1" applyAlignment="1">
      <alignment horizontal="left"/>
    </xf>
    <xf numFmtId="169" fontId="34" fillId="4" borderId="34" xfId="10" applyNumberFormat="1" applyFont="1" applyFill="1" applyBorder="1" applyAlignment="1">
      <alignment horizontal="right"/>
    </xf>
    <xf numFmtId="0" fontId="16" fillId="4" borderId="33" xfId="1" quotePrefix="1" applyFont="1" applyFill="1" applyBorder="1" applyAlignment="1">
      <alignment horizontal="center"/>
    </xf>
    <xf numFmtId="0" fontId="16" fillId="4" borderId="33" xfId="1" applyFont="1" applyFill="1" applyBorder="1"/>
    <xf numFmtId="3" fontId="16" fillId="4" borderId="33" xfId="1" quotePrefix="1" applyNumberFormat="1" applyFont="1" applyFill="1" applyBorder="1" applyAlignment="1">
      <alignment horizontal="center"/>
    </xf>
    <xf numFmtId="0" fontId="16" fillId="4" borderId="33" xfId="1" applyFont="1" applyFill="1" applyBorder="1" applyAlignment="1">
      <alignment horizontal="left"/>
    </xf>
    <xf numFmtId="0" fontId="16" fillId="4" borderId="33" xfId="1" applyFont="1" applyFill="1" applyBorder="1" applyAlignment="1">
      <alignment horizontal="left" vertical="top" wrapText="1"/>
    </xf>
    <xf numFmtId="0" fontId="16" fillId="4" borderId="33" xfId="1" quotePrefix="1" applyFont="1" applyFill="1" applyBorder="1" applyAlignment="1">
      <alignment horizontal="center" vertical="top" wrapText="1"/>
    </xf>
    <xf numFmtId="0" fontId="16" fillId="4" borderId="41" xfId="1" applyFont="1" applyFill="1" applyBorder="1"/>
    <xf numFmtId="0" fontId="16" fillId="4" borderId="41" xfId="1" quotePrefix="1" applyFont="1" applyFill="1" applyBorder="1" applyAlignment="1">
      <alignment horizontal="center"/>
    </xf>
    <xf numFmtId="169" fontId="34" fillId="4" borderId="40" xfId="10" applyNumberFormat="1" applyFont="1" applyFill="1" applyBorder="1" applyAlignment="1">
      <alignment horizontal="right"/>
    </xf>
    <xf numFmtId="0" fontId="16" fillId="4" borderId="43" xfId="1" applyFont="1" applyFill="1" applyBorder="1"/>
    <xf numFmtId="0" fontId="16" fillId="4" borderId="43" xfId="1" quotePrefix="1" applyFont="1" applyFill="1" applyBorder="1" applyAlignment="1">
      <alignment horizontal="center"/>
    </xf>
    <xf numFmtId="0" fontId="21" fillId="3" borderId="42" xfId="0" applyFont="1" applyFill="1" applyBorder="1" applyAlignment="1" applyProtection="1">
      <alignment horizontal="center" wrapText="1" shrinkToFit="1"/>
      <protection locked="0"/>
    </xf>
    <xf numFmtId="0" fontId="21" fillId="3" borderId="44" xfId="0" applyFont="1" applyFill="1" applyBorder="1" applyAlignment="1" applyProtection="1">
      <alignment horizontal="left" wrapText="1" shrinkToFit="1"/>
      <protection locked="0"/>
    </xf>
    <xf numFmtId="3" fontId="4" fillId="3" borderId="44" xfId="0" applyNumberFormat="1" applyFont="1" applyFill="1" applyBorder="1" applyAlignment="1" applyProtection="1">
      <alignment horizontal="right" wrapText="1" shrinkToFit="1"/>
      <protection locked="0"/>
    </xf>
    <xf numFmtId="169" fontId="34" fillId="4" borderId="45" xfId="10" applyNumberFormat="1" applyFont="1" applyFill="1" applyBorder="1" applyAlignment="1">
      <alignment horizontal="right"/>
    </xf>
    <xf numFmtId="3" fontId="21" fillId="3" borderId="44" xfId="0" applyNumberFormat="1" applyFont="1" applyFill="1" applyBorder="1" applyAlignment="1" applyProtection="1">
      <alignment horizontal="right" wrapText="1" shrinkToFit="1"/>
      <protection locked="0"/>
    </xf>
    <xf numFmtId="0" fontId="22" fillId="3" borderId="44" xfId="0" applyFont="1" applyFill="1" applyBorder="1" applyAlignment="1" applyProtection="1">
      <alignment horizontal="center" wrapText="1" shrinkToFit="1"/>
      <protection locked="0"/>
    </xf>
    <xf numFmtId="3" fontId="38" fillId="0" borderId="34" xfId="4" applyNumberFormat="1" applyFont="1" applyBorder="1"/>
    <xf numFmtId="0" fontId="13" fillId="4" borderId="33" xfId="1" quotePrefix="1" applyFont="1" applyFill="1" applyBorder="1" applyAlignment="1">
      <alignment horizontal="center"/>
    </xf>
    <xf numFmtId="0" fontId="37" fillId="0" borderId="33" xfId="1" applyFont="1" applyBorder="1"/>
    <xf numFmtId="0" fontId="37" fillId="0" borderId="33" xfId="1" applyFont="1" applyBorder="1" applyAlignment="1">
      <alignment horizontal="left"/>
    </xf>
    <xf numFmtId="0" fontId="37" fillId="0" borderId="33" xfId="1" applyFont="1" applyBorder="1" applyAlignment="1"/>
    <xf numFmtId="0" fontId="37" fillId="5" borderId="33" xfId="1" applyFont="1" applyFill="1" applyBorder="1" applyAlignment="1">
      <alignment horizontal="left"/>
    </xf>
    <xf numFmtId="0" fontId="37" fillId="4" borderId="33" xfId="1" quotePrefix="1" applyFont="1" applyFill="1" applyBorder="1" applyAlignment="1">
      <alignment horizontal="center"/>
    </xf>
    <xf numFmtId="0" fontId="37" fillId="5" borderId="33" xfId="1" applyFont="1" applyFill="1" applyBorder="1"/>
    <xf numFmtId="0" fontId="37" fillId="0" borderId="41" xfId="1" applyFont="1" applyBorder="1" applyAlignment="1">
      <alignment horizontal="left"/>
    </xf>
    <xf numFmtId="0" fontId="13" fillId="4" borderId="41" xfId="1" quotePrefix="1" applyFont="1" applyFill="1" applyBorder="1" applyAlignment="1">
      <alignment horizontal="center"/>
    </xf>
    <xf numFmtId="3" fontId="38" fillId="0" borderId="40" xfId="4" applyNumberFormat="1" applyFont="1" applyBorder="1"/>
    <xf numFmtId="3" fontId="38" fillId="0" borderId="45" xfId="4" applyNumberFormat="1" applyFont="1" applyBorder="1"/>
    <xf numFmtId="0" fontId="37" fillId="4" borderId="43" xfId="1" quotePrefix="1" applyFont="1" applyFill="1" applyBorder="1" applyAlignment="1">
      <alignment horizontal="center"/>
    </xf>
    <xf numFmtId="0" fontId="37" fillId="5" borderId="43" xfId="1" applyFont="1" applyFill="1" applyBorder="1" applyAlignment="1">
      <alignment horizontal="left"/>
    </xf>
    <xf numFmtId="0" fontId="19" fillId="5" borderId="33" xfId="1" applyFont="1" applyFill="1" applyBorder="1"/>
    <xf numFmtId="3" fontId="33" fillId="0" borderId="32" xfId="4" applyNumberFormat="1" applyFont="1" applyBorder="1"/>
    <xf numFmtId="3" fontId="4" fillId="3" borderId="44" xfId="0" applyNumberFormat="1" applyFont="1" applyFill="1" applyBorder="1" applyAlignment="1" applyProtection="1">
      <alignment horizontal="right" vertical="center" wrapText="1" shrinkToFit="1"/>
      <protection locked="0"/>
    </xf>
    <xf numFmtId="0" fontId="4" fillId="3" borderId="44" xfId="0" applyFont="1" applyFill="1" applyBorder="1" applyAlignment="1" applyProtection="1">
      <alignment horizontal="center" vertical="center" wrapText="1" shrinkToFit="1"/>
      <protection locked="0"/>
    </xf>
    <xf numFmtId="41" fontId="39" fillId="0" borderId="40" xfId="1" applyNumberFormat="1" applyFont="1" applyBorder="1"/>
    <xf numFmtId="3" fontId="16" fillId="4" borderId="34" xfId="1" quotePrefix="1" applyNumberFormat="1" applyFont="1" applyFill="1" applyBorder="1" applyAlignment="1">
      <alignment horizontal="center"/>
    </xf>
    <xf numFmtId="41" fontId="39" fillId="0" borderId="34" xfId="1" applyNumberFormat="1" applyFont="1" applyBorder="1"/>
    <xf numFmtId="0" fontId="18" fillId="0" borderId="0" xfId="0" applyNumberFormat="1" applyFont="1" applyFill="1" applyBorder="1" applyAlignment="1" applyProtection="1">
      <alignment horizontal="left"/>
      <protection locked="0"/>
    </xf>
    <xf numFmtId="0" fontId="20" fillId="0" borderId="0" xfId="0" applyNumberFormat="1" applyFont="1" applyFill="1" applyBorder="1" applyAlignment="1" applyProtection="1">
      <alignment horizontal="left"/>
      <protection locked="0"/>
    </xf>
    <xf numFmtId="1" fontId="13" fillId="2" borderId="0" xfId="0" applyNumberFormat="1" applyFont="1" applyFill="1" applyAlignment="1" applyProtection="1">
      <alignment horizontal="center" wrapText="1" shrinkToFit="1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167" fontId="40" fillId="0" borderId="21" xfId="0" applyNumberFormat="1" applyFont="1" applyFill="1" applyBorder="1" applyAlignment="1">
      <alignment horizontal="right"/>
    </xf>
    <xf numFmtId="168" fontId="40" fillId="0" borderId="21" xfId="0" applyNumberFormat="1" applyFont="1" applyFill="1" applyBorder="1" applyAlignment="1">
      <alignment horizontal="right"/>
    </xf>
    <xf numFmtId="168" fontId="42" fillId="0" borderId="21" xfId="0" applyNumberFormat="1" applyFont="1" applyFill="1" applyBorder="1" applyAlignment="1">
      <alignment horizontal="right"/>
    </xf>
    <xf numFmtId="0" fontId="4" fillId="3" borderId="35" xfId="0" applyFont="1" applyFill="1" applyBorder="1" applyAlignment="1" applyProtection="1">
      <alignment horizontal="center" wrapText="1" shrinkToFit="1"/>
      <protection locked="0"/>
    </xf>
    <xf numFmtId="3" fontId="33" fillId="0" borderId="34" xfId="4" applyNumberFormat="1" applyFont="1" applyBorder="1"/>
    <xf numFmtId="0" fontId="15" fillId="3" borderId="32" xfId="0" applyFont="1" applyFill="1" applyBorder="1" applyAlignment="1" applyProtection="1">
      <alignment horizontal="left" wrapText="1" shrinkToFit="1"/>
      <protection locked="0"/>
    </xf>
    <xf numFmtId="0" fontId="16" fillId="3" borderId="29" xfId="0" applyFont="1" applyFill="1" applyBorder="1" applyAlignment="1" applyProtection="1">
      <alignment horizontal="center" wrapText="1" shrinkToFit="1"/>
      <protection locked="0"/>
    </xf>
    <xf numFmtId="1" fontId="16" fillId="3" borderId="32" xfId="0" applyNumberFormat="1" applyFont="1" applyFill="1" applyBorder="1" applyAlignment="1" applyProtection="1">
      <alignment horizontal="center" wrapText="1" shrinkToFit="1"/>
      <protection locked="0"/>
    </xf>
    <xf numFmtId="0" fontId="16" fillId="3" borderId="32" xfId="0" applyFont="1" applyFill="1" applyBorder="1" applyAlignment="1" applyProtection="1">
      <alignment horizontal="left" wrapText="1" shrinkToFit="1"/>
      <protection locked="0"/>
    </xf>
    <xf numFmtId="3" fontId="25" fillId="3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6" fillId="3" borderId="32" xfId="0" applyFont="1" applyFill="1" applyBorder="1" applyAlignment="1" applyProtection="1">
      <alignment horizontal="center" wrapText="1" shrinkToFit="1"/>
      <protection locked="0"/>
    </xf>
    <xf numFmtId="0" fontId="19" fillId="3" borderId="32" xfId="0" applyFont="1" applyFill="1" applyBorder="1" applyAlignment="1" applyProtection="1">
      <alignment horizontal="center" wrapText="1" shrinkToFit="1"/>
      <protection locked="0"/>
    </xf>
    <xf numFmtId="0" fontId="30" fillId="0" borderId="0" xfId="0" applyNumberFormat="1" applyFont="1" applyFill="1" applyBorder="1" applyAlignment="1" applyProtection="1">
      <alignment horizontal="left"/>
      <protection locked="0"/>
    </xf>
    <xf numFmtId="0" fontId="43" fillId="0" borderId="0" xfId="0" applyNumberFormat="1" applyFont="1" applyFill="1" applyBorder="1" applyAlignment="1" applyProtection="1">
      <alignment horizontal="left"/>
      <protection locked="0"/>
    </xf>
    <xf numFmtId="0" fontId="44" fillId="0" borderId="0" xfId="0" applyNumberFormat="1" applyFont="1" applyFill="1" applyBorder="1" applyAlignment="1" applyProtection="1">
      <alignment horizontal="left"/>
      <protection locked="0"/>
    </xf>
    <xf numFmtId="0" fontId="44" fillId="0" borderId="0" xfId="0" applyNumberFormat="1" applyFont="1" applyFill="1" applyBorder="1" applyAlignment="1" applyProtection="1">
      <protection locked="0"/>
    </xf>
    <xf numFmtId="0" fontId="45" fillId="3" borderId="1" xfId="0" applyFont="1" applyFill="1" applyBorder="1" applyAlignment="1" applyProtection="1">
      <alignment horizontal="center" vertical="center" wrapText="1" shrinkToFit="1"/>
      <protection locked="0"/>
    </xf>
    <xf numFmtId="0" fontId="29" fillId="3" borderId="28" xfId="0" applyFont="1" applyFill="1" applyBorder="1" applyAlignment="1" applyProtection="1">
      <alignment horizontal="center" vertical="center" wrapText="1" shrinkToFit="1"/>
      <protection locked="0"/>
    </xf>
    <xf numFmtId="0" fontId="40" fillId="3" borderId="32" xfId="0" applyFont="1" applyFill="1" applyBorder="1" applyAlignment="1" applyProtection="1">
      <alignment horizontal="center" wrapText="1" shrinkToFit="1"/>
      <protection locked="0"/>
    </xf>
    <xf numFmtId="0" fontId="46" fillId="3" borderId="32" xfId="0" applyFont="1" applyFill="1" applyBorder="1" applyAlignment="1" applyProtection="1">
      <alignment horizontal="center" wrapText="1" shrinkToFit="1"/>
      <protection locked="0"/>
    </xf>
    <xf numFmtId="165" fontId="40" fillId="0" borderId="17" xfId="0" applyNumberFormat="1" applyFont="1" applyFill="1" applyBorder="1" applyAlignment="1">
      <alignment horizontal="right"/>
    </xf>
    <xf numFmtId="165" fontId="40" fillId="0" borderId="21" xfId="0" applyNumberFormat="1" applyFont="1" applyFill="1" applyBorder="1" applyAlignment="1">
      <alignment horizontal="center"/>
    </xf>
    <xf numFmtId="165" fontId="40" fillId="0" borderId="46" xfId="0" applyNumberFormat="1" applyFont="1" applyFill="1" applyBorder="1" applyAlignment="1">
      <alignment horizontal="center"/>
    </xf>
    <xf numFmtId="165" fontId="40" fillId="0" borderId="47" xfId="0" applyNumberFormat="1" applyFont="1" applyFill="1" applyBorder="1" applyAlignment="1">
      <alignment horizontal="center"/>
    </xf>
    <xf numFmtId="165" fontId="40" fillId="0" borderId="48" xfId="0" applyNumberFormat="1" applyFont="1" applyFill="1" applyBorder="1" applyAlignment="1">
      <alignment horizontal="center"/>
    </xf>
    <xf numFmtId="165" fontId="40" fillId="0" borderId="25" xfId="0" applyNumberFormat="1" applyFont="1" applyFill="1" applyBorder="1" applyAlignment="1">
      <alignment horizontal="center"/>
    </xf>
    <xf numFmtId="0" fontId="44" fillId="3" borderId="0" xfId="0" applyFont="1" applyFill="1" applyAlignment="1" applyProtection="1">
      <alignment vertical="center" wrapText="1" shrinkToFit="1"/>
      <protection locked="0"/>
    </xf>
    <xf numFmtId="0" fontId="29" fillId="3" borderId="36" xfId="0" applyFont="1" applyFill="1" applyBorder="1" applyAlignment="1" applyProtection="1">
      <alignment horizontal="center" wrapText="1" shrinkToFit="1"/>
      <protection locked="0"/>
    </xf>
    <xf numFmtId="0" fontId="16" fillId="3" borderId="32" xfId="0" applyFont="1" applyFill="1" applyBorder="1" applyAlignment="1" applyProtection="1">
      <alignment horizontal="center" shrinkToFit="1"/>
      <protection locked="0"/>
    </xf>
    <xf numFmtId="0" fontId="19" fillId="3" borderId="32" xfId="0" applyFont="1" applyFill="1" applyBorder="1" applyAlignment="1" applyProtection="1">
      <alignment horizontal="center" shrinkToFit="1"/>
      <protection locked="0"/>
    </xf>
    <xf numFmtId="0" fontId="47" fillId="3" borderId="32" xfId="0" applyFont="1" applyFill="1" applyBorder="1" applyAlignment="1" applyProtection="1">
      <alignment horizontal="center" wrapText="1" shrinkToFit="1"/>
      <protection locked="0"/>
    </xf>
    <xf numFmtId="3" fontId="22" fillId="3" borderId="39" xfId="0" applyNumberFormat="1" applyFont="1" applyFill="1" applyBorder="1" applyAlignment="1" applyProtection="1">
      <alignment horizontal="center" wrapText="1" shrinkToFit="1"/>
      <protection locked="0"/>
    </xf>
    <xf numFmtId="3" fontId="22" fillId="3" borderId="36" xfId="0" applyNumberFormat="1" applyFont="1" applyFill="1" applyBorder="1" applyAlignment="1" applyProtection="1">
      <alignment horizontal="center" wrapText="1" shrinkToFit="1"/>
      <protection locked="0"/>
    </xf>
    <xf numFmtId="0" fontId="41" fillId="3" borderId="32" xfId="0" applyFont="1" applyFill="1" applyBorder="1" applyAlignment="1" applyProtection="1">
      <alignment horizontal="center" shrinkToFit="1"/>
      <protection locked="0"/>
    </xf>
    <xf numFmtId="0" fontId="48" fillId="3" borderId="32" xfId="0" applyFont="1" applyFill="1" applyBorder="1" applyAlignment="1" applyProtection="1">
      <alignment horizontal="center" wrapText="1" shrinkToFit="1"/>
      <protection locked="0"/>
    </xf>
    <xf numFmtId="0" fontId="41" fillId="3" borderId="32" xfId="0" applyFont="1" applyFill="1" applyBorder="1" applyAlignment="1" applyProtection="1">
      <alignment horizontal="center" wrapText="1" shrinkToFit="1"/>
      <protection locked="0"/>
    </xf>
    <xf numFmtId="0" fontId="49" fillId="3" borderId="32" xfId="0" applyFont="1" applyFill="1" applyBorder="1" applyAlignment="1" applyProtection="1">
      <alignment horizontal="center" wrapText="1" shrinkToFit="1"/>
      <protection locked="0"/>
    </xf>
    <xf numFmtId="3" fontId="4" fillId="3" borderId="52" xfId="0" applyNumberFormat="1" applyFont="1" applyFill="1" applyBorder="1" applyAlignment="1" applyProtection="1">
      <alignment horizontal="right" wrapText="1" shrinkToFit="1"/>
      <protection locked="0"/>
    </xf>
    <xf numFmtId="0" fontId="22" fillId="3" borderId="52" xfId="0" applyFont="1" applyFill="1" applyBorder="1" applyAlignment="1" applyProtection="1">
      <alignment horizontal="center" wrapText="1" shrinkToFit="1"/>
      <protection locked="0"/>
    </xf>
    <xf numFmtId="3" fontId="33" fillId="0" borderId="52" xfId="4" applyNumberFormat="1" applyFont="1" applyBorder="1"/>
    <xf numFmtId="1" fontId="13" fillId="2" borderId="0" xfId="0" applyNumberFormat="1" applyFont="1" applyFill="1" applyAlignment="1" applyProtection="1">
      <alignment horizontal="center" vertical="center" wrapText="1" shrinkToFit="1"/>
      <protection locked="0"/>
    </xf>
    <xf numFmtId="0" fontId="50" fillId="3" borderId="0" xfId="0" applyFont="1" applyFill="1" applyAlignment="1" applyProtection="1">
      <alignment vertical="center" wrapText="1" shrinkToFit="1"/>
      <protection locked="0"/>
    </xf>
    <xf numFmtId="0" fontId="13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50" fillId="3" borderId="0" xfId="0" applyFont="1" applyFill="1" applyAlignment="1" applyProtection="1">
      <alignment horizontal="center" vertical="top" wrapText="1" shrinkToFit="1"/>
      <protection locked="0"/>
    </xf>
    <xf numFmtId="0" fontId="50" fillId="3" borderId="0" xfId="0" applyFont="1" applyFill="1" applyAlignment="1" applyProtection="1">
      <alignment vertical="top" wrapText="1" shrinkToFit="1"/>
      <protection locked="0"/>
    </xf>
    <xf numFmtId="3" fontId="25" fillId="3" borderId="0" xfId="0" applyNumberFormat="1" applyFont="1" applyFill="1" applyBorder="1" applyAlignment="1" applyProtection="1">
      <alignment horizontal="right" wrapText="1" shrinkToFit="1"/>
      <protection locked="0"/>
    </xf>
    <xf numFmtId="1" fontId="13" fillId="2" borderId="0" xfId="0" applyNumberFormat="1" applyFont="1" applyFill="1" applyBorder="1" applyAlignment="1" applyProtection="1">
      <alignment horizontal="center" wrapText="1" shrinkToFit="1"/>
      <protection locked="0"/>
    </xf>
    <xf numFmtId="169" fontId="34" fillId="4" borderId="0" xfId="10" applyNumberFormat="1" applyFont="1" applyFill="1" applyBorder="1" applyAlignment="1">
      <alignment horizontal="right"/>
    </xf>
    <xf numFmtId="1" fontId="13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/>
    <xf numFmtId="164" fontId="25" fillId="0" borderId="0" xfId="0" applyNumberFormat="1" applyFont="1" applyFill="1" applyBorder="1" applyAlignment="1"/>
    <xf numFmtId="168" fontId="25" fillId="0" borderId="0" xfId="0" applyNumberFormat="1" applyFont="1" applyFill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165" fontId="25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center"/>
    </xf>
    <xf numFmtId="2" fontId="16" fillId="0" borderId="0" xfId="0" applyNumberFormat="1" applyFont="1" applyFill="1" applyBorder="1" applyAlignment="1"/>
    <xf numFmtId="166" fontId="16" fillId="0" borderId="0" xfId="0" applyNumberFormat="1" applyFont="1" applyFill="1" applyBorder="1" applyAlignment="1"/>
    <xf numFmtId="167" fontId="16" fillId="0" borderId="0" xfId="0" applyNumberFormat="1" applyFont="1" applyFill="1" applyBorder="1" applyAlignment="1"/>
    <xf numFmtId="164" fontId="16" fillId="0" borderId="0" xfId="0" applyNumberFormat="1" applyFont="1" applyFill="1" applyBorder="1" applyAlignment="1"/>
    <xf numFmtId="167" fontId="25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2" fontId="25" fillId="0" borderId="0" xfId="0" applyNumberFormat="1" applyFont="1" applyFill="1" applyBorder="1" applyAlignment="1"/>
    <xf numFmtId="2" fontId="40" fillId="0" borderId="0" xfId="0" applyNumberFormat="1" applyFont="1" applyFill="1" applyBorder="1" applyAlignment="1"/>
    <xf numFmtId="168" fontId="16" fillId="0" borderId="0" xfId="0" applyNumberFormat="1" applyFont="1" applyFill="1" applyBorder="1" applyAlignment="1">
      <alignment horizontal="right"/>
    </xf>
    <xf numFmtId="0" fontId="50" fillId="3" borderId="0" xfId="0" applyFont="1" applyFill="1" applyBorder="1" applyAlignment="1" applyProtection="1">
      <alignment vertical="center" wrapText="1" shrinkToFit="1"/>
      <protection locked="0"/>
    </xf>
    <xf numFmtId="0" fontId="51" fillId="3" borderId="0" xfId="0" applyFont="1" applyFill="1" applyBorder="1" applyAlignment="1" applyProtection="1">
      <alignment vertical="center" wrapText="1" shrinkToFit="1"/>
      <protection locked="0"/>
    </xf>
    <xf numFmtId="0" fontId="51" fillId="3" borderId="0" xfId="0" applyFont="1" applyFill="1" applyBorder="1" applyAlignment="1" applyProtection="1">
      <alignment horizontal="center" vertical="center" wrapText="1" shrinkToFit="1"/>
      <protection locked="0"/>
    </xf>
    <xf numFmtId="0" fontId="50" fillId="3" borderId="0" xfId="0" applyFont="1" applyFill="1" applyBorder="1" applyAlignment="1" applyProtection="1">
      <alignment wrapText="1" shrinkToFit="1"/>
      <protection locked="0"/>
    </xf>
    <xf numFmtId="0" fontId="16" fillId="4" borderId="21" xfId="1" applyFont="1" applyFill="1" applyBorder="1" applyAlignment="1">
      <alignment horizontal="left"/>
    </xf>
    <xf numFmtId="0" fontId="16" fillId="4" borderId="21" xfId="1" quotePrefix="1" applyFont="1" applyFill="1" applyBorder="1" applyAlignment="1">
      <alignment horizontal="center"/>
    </xf>
    <xf numFmtId="0" fontId="16" fillId="3" borderId="21" xfId="0" applyFont="1" applyFill="1" applyBorder="1" applyAlignment="1" applyProtection="1">
      <alignment horizontal="left" wrapText="1" shrinkToFit="1"/>
      <protection locked="0"/>
    </xf>
    <xf numFmtId="3" fontId="25" fillId="3" borderId="21" xfId="0" applyNumberFormat="1" applyFont="1" applyFill="1" applyBorder="1" applyAlignment="1" applyProtection="1">
      <alignment horizontal="right" wrapText="1" shrinkToFit="1"/>
      <protection locked="0"/>
    </xf>
    <xf numFmtId="169" fontId="34" fillId="4" borderId="21" xfId="10" applyNumberFormat="1" applyFont="1" applyFill="1" applyBorder="1" applyAlignment="1">
      <alignment horizontal="right"/>
    </xf>
    <xf numFmtId="3" fontId="16" fillId="3" borderId="21" xfId="0" applyNumberFormat="1" applyFont="1" applyFill="1" applyBorder="1" applyAlignment="1" applyProtection="1">
      <alignment horizontal="right" wrapText="1" shrinkToFit="1"/>
      <protection locked="0"/>
    </xf>
    <xf numFmtId="0" fontId="48" fillId="3" borderId="21" xfId="0" applyFont="1" applyFill="1" applyBorder="1" applyAlignment="1" applyProtection="1">
      <alignment horizontal="center" wrapText="1" shrinkToFit="1"/>
      <protection locked="0"/>
    </xf>
    <xf numFmtId="0" fontId="16" fillId="4" borderId="21" xfId="1" applyFont="1" applyFill="1" applyBorder="1"/>
    <xf numFmtId="0" fontId="49" fillId="3" borderId="21" xfId="0" applyFont="1" applyFill="1" applyBorder="1" applyAlignment="1" applyProtection="1">
      <alignment horizontal="center" wrapText="1" shrinkToFit="1"/>
      <protection locked="0"/>
    </xf>
    <xf numFmtId="0" fontId="46" fillId="3" borderId="21" xfId="0" applyFont="1" applyFill="1" applyBorder="1" applyAlignment="1" applyProtection="1">
      <alignment horizontal="center" wrapText="1" shrinkToFit="1"/>
      <protection locked="0"/>
    </xf>
    <xf numFmtId="0" fontId="41" fillId="3" borderId="21" xfId="0" applyFont="1" applyFill="1" applyBorder="1" applyAlignment="1" applyProtection="1">
      <alignment horizontal="center" shrinkToFit="1"/>
      <protection locked="0"/>
    </xf>
    <xf numFmtId="3" fontId="16" fillId="4" borderId="21" xfId="1" quotePrefix="1" applyNumberFormat="1" applyFont="1" applyFill="1" applyBorder="1" applyAlignment="1">
      <alignment horizontal="center"/>
    </xf>
    <xf numFmtId="0" fontId="25" fillId="3" borderId="25" xfId="0" applyFont="1" applyFill="1" applyBorder="1" applyAlignment="1" applyProtection="1">
      <alignment horizontal="center" wrapText="1" shrinkToFit="1"/>
      <protection locked="0"/>
    </xf>
    <xf numFmtId="3" fontId="25" fillId="3" borderId="25" xfId="0" applyNumberFormat="1" applyFont="1" applyFill="1" applyBorder="1" applyAlignment="1" applyProtection="1">
      <alignment horizontal="right" wrapText="1" shrinkToFit="1"/>
      <protection locked="0"/>
    </xf>
    <xf numFmtId="0" fontId="48" fillId="3" borderId="25" xfId="0" applyFont="1" applyFill="1" applyBorder="1" applyAlignment="1" applyProtection="1">
      <alignment horizontal="center" wrapText="1" shrinkToFit="1"/>
      <protection locked="0"/>
    </xf>
    <xf numFmtId="0" fontId="16" fillId="4" borderId="53" xfId="1" applyFont="1" applyFill="1" applyBorder="1"/>
    <xf numFmtId="0" fontId="16" fillId="4" borderId="53" xfId="1" quotePrefix="1" applyFont="1" applyFill="1" applyBorder="1" applyAlignment="1">
      <alignment horizontal="center"/>
    </xf>
    <xf numFmtId="169" fontId="34" fillId="4" borderId="53" xfId="10" applyNumberFormat="1" applyFont="1" applyFill="1" applyBorder="1" applyAlignment="1">
      <alignment horizontal="right"/>
    </xf>
    <xf numFmtId="1" fontId="5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50" fillId="0" borderId="0" xfId="0" applyNumberFormat="1" applyFont="1" applyFill="1" applyBorder="1" applyAlignment="1" applyProtection="1">
      <alignment horizontal="left"/>
      <protection locked="0"/>
    </xf>
    <xf numFmtId="0" fontId="50" fillId="0" borderId="0" xfId="0" applyNumberFormat="1" applyFont="1" applyFill="1" applyBorder="1" applyAlignment="1" applyProtection="1">
      <alignment horizontal="left"/>
      <protection locked="0"/>
    </xf>
    <xf numFmtId="3" fontId="33" fillId="0" borderId="51" xfId="4" applyNumberFormat="1" applyFont="1" applyBorder="1"/>
    <xf numFmtId="0" fontId="16" fillId="0" borderId="54" xfId="1" applyFont="1" applyBorder="1"/>
    <xf numFmtId="0" fontId="16" fillId="4" borderId="54" xfId="1" quotePrefix="1" applyFont="1" applyFill="1" applyBorder="1" applyAlignment="1">
      <alignment horizontal="center"/>
    </xf>
    <xf numFmtId="0" fontId="21" fillId="3" borderId="52" xfId="0" applyFont="1" applyFill="1" applyBorder="1" applyAlignment="1" applyProtection="1">
      <alignment horizontal="left" wrapText="1" shrinkToFit="1"/>
      <protection locked="0"/>
    </xf>
    <xf numFmtId="3" fontId="21" fillId="3" borderId="52" xfId="0" applyNumberFormat="1" applyFont="1" applyFill="1" applyBorder="1" applyAlignment="1" applyProtection="1">
      <alignment horizontal="right" wrapText="1" shrinkToFit="1"/>
      <protection locked="0"/>
    </xf>
    <xf numFmtId="0" fontId="4" fillId="3" borderId="7" xfId="0" applyFont="1" applyFill="1" applyBorder="1" applyAlignment="1" applyProtection="1">
      <alignment horizontal="center" wrapText="1" shrinkToFit="1"/>
      <protection locked="0"/>
    </xf>
    <xf numFmtId="3" fontId="4" fillId="3" borderId="7" xfId="0" applyNumberFormat="1" applyFont="1" applyFill="1" applyBorder="1" applyAlignment="1" applyProtection="1">
      <alignment horizontal="right" wrapText="1" shrinkToFit="1"/>
      <protection locked="0"/>
    </xf>
    <xf numFmtId="0" fontId="22" fillId="3" borderId="7" xfId="0" applyFont="1" applyFill="1" applyBorder="1" applyAlignment="1" applyProtection="1">
      <alignment horizontal="center" wrapText="1" shrinkToFit="1"/>
      <protection locked="0"/>
    </xf>
    <xf numFmtId="1" fontId="54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54" fillId="0" borderId="0" xfId="0" applyNumberFormat="1" applyFont="1" applyFill="1" applyBorder="1" applyAlignment="1" applyProtection="1">
      <alignment horizontal="left"/>
      <protection locked="0"/>
    </xf>
    <xf numFmtId="0" fontId="16" fillId="3" borderId="42" xfId="0" applyFont="1" applyFill="1" applyBorder="1" applyAlignment="1" applyProtection="1">
      <alignment horizontal="center" vertical="center" wrapText="1" shrinkToFit="1"/>
      <protection locked="0"/>
    </xf>
    <xf numFmtId="3" fontId="25" fillId="3" borderId="44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3" borderId="44" xfId="0" applyFont="1" applyFill="1" applyBorder="1" applyAlignment="1" applyProtection="1">
      <alignment horizontal="center" vertical="center" wrapText="1" shrinkToFit="1"/>
      <protection locked="0"/>
    </xf>
    <xf numFmtId="0" fontId="53" fillId="3" borderId="7" xfId="0" applyFont="1" applyFill="1" applyBorder="1" applyAlignment="1" applyProtection="1">
      <alignment horizontal="center" vertical="center" wrapText="1" shrinkToFit="1"/>
      <protection locked="0"/>
    </xf>
    <xf numFmtId="0" fontId="2" fillId="3" borderId="4" xfId="0" applyFont="1" applyFill="1" applyBorder="1" applyAlignment="1" applyProtection="1">
      <alignment horizontal="center" vertical="center" wrapText="1" shrinkToFit="1"/>
      <protection locked="0"/>
    </xf>
    <xf numFmtId="0" fontId="2" fillId="3" borderId="1" xfId="0" applyFont="1" applyFill="1" applyBorder="1" applyAlignment="1" applyProtection="1">
      <alignment horizontal="center" vertical="center" wrapText="1" shrinkToFit="1"/>
      <protection locked="0"/>
    </xf>
    <xf numFmtId="1" fontId="40" fillId="2" borderId="0" xfId="0" applyNumberFormat="1" applyFont="1" applyFill="1" applyAlignment="1" applyProtection="1">
      <alignment horizontal="center" wrapText="1" shrinkToFit="1"/>
      <protection locked="0"/>
    </xf>
    <xf numFmtId="0" fontId="40" fillId="0" borderId="0" xfId="0" applyNumberFormat="1" applyFont="1" applyFill="1" applyBorder="1" applyAlignment="1" applyProtection="1">
      <alignment horizontal="left"/>
      <protection locked="0"/>
    </xf>
    <xf numFmtId="3" fontId="4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0" fontId="36" fillId="3" borderId="32" xfId="0" applyFont="1" applyFill="1" applyBorder="1" applyAlignment="1" applyProtection="1">
      <alignment horizontal="center" shrinkToFit="1"/>
      <protection locked="0"/>
    </xf>
    <xf numFmtId="0" fontId="16" fillId="3" borderId="53" xfId="0" applyFont="1" applyFill="1" applyBorder="1" applyAlignment="1" applyProtection="1">
      <alignment horizontal="left" wrapText="1" shrinkToFit="1"/>
      <protection locked="0"/>
    </xf>
    <xf numFmtId="3" fontId="25" fillId="3" borderId="53" xfId="0" applyNumberFormat="1" applyFont="1" applyFill="1" applyBorder="1" applyAlignment="1" applyProtection="1">
      <alignment horizontal="right" wrapText="1" shrinkToFit="1"/>
      <protection locked="0"/>
    </xf>
    <xf numFmtId="3" fontId="16" fillId="3" borderId="53" xfId="0" applyNumberFormat="1" applyFont="1" applyFill="1" applyBorder="1" applyAlignment="1" applyProtection="1">
      <alignment horizontal="right" wrapText="1" shrinkToFit="1"/>
      <protection locked="0"/>
    </xf>
    <xf numFmtId="0" fontId="40" fillId="3" borderId="32" xfId="0" applyFont="1" applyFill="1" applyBorder="1" applyAlignment="1" applyProtection="1">
      <alignment wrapText="1" shrinkToFit="1"/>
      <protection locked="0"/>
    </xf>
    <xf numFmtId="0" fontId="15" fillId="4" borderId="34" xfId="0" applyFont="1" applyFill="1" applyBorder="1" applyAlignment="1"/>
    <xf numFmtId="0" fontId="20" fillId="3" borderId="32" xfId="0" applyFont="1" applyFill="1" applyBorder="1" applyAlignment="1" applyProtection="1">
      <alignment horizontal="center" wrapText="1" shrinkToFit="1"/>
      <protection locked="0"/>
    </xf>
    <xf numFmtId="0" fontId="25" fillId="3" borderId="29" xfId="0" applyFont="1" applyFill="1" applyBorder="1" applyAlignment="1" applyProtection="1">
      <alignment horizontal="center" wrapText="1" shrinkToFit="1"/>
      <protection locked="0"/>
    </xf>
    <xf numFmtId="0" fontId="41" fillId="3" borderId="53" xfId="0" applyFont="1" applyFill="1" applyBorder="1" applyAlignment="1" applyProtection="1">
      <alignment horizontal="center" wrapText="1" shrinkToFit="1"/>
      <protection locked="0"/>
    </xf>
    <xf numFmtId="0" fontId="15" fillId="3" borderId="32" xfId="0" applyFont="1" applyFill="1" applyBorder="1" applyAlignment="1" applyProtection="1">
      <alignment horizontal="center" wrapText="1" shrinkToFit="1"/>
      <protection locked="0"/>
    </xf>
    <xf numFmtId="0" fontId="15" fillId="4" borderId="33" xfId="1" applyFont="1" applyFill="1" applyBorder="1"/>
    <xf numFmtId="0" fontId="15" fillId="4" borderId="33" xfId="1" quotePrefix="1" applyFont="1" applyFill="1" applyBorder="1" applyAlignment="1">
      <alignment horizontal="center"/>
    </xf>
    <xf numFmtId="169" fontId="55" fillId="4" borderId="34" xfId="10" applyNumberFormat="1" applyFont="1" applyFill="1" applyBorder="1" applyAlignment="1">
      <alignment horizontal="right"/>
    </xf>
    <xf numFmtId="0" fontId="56" fillId="3" borderId="32" xfId="0" applyFont="1" applyFill="1" applyBorder="1" applyAlignment="1" applyProtection="1">
      <alignment horizontal="center" wrapText="1" shrinkToFit="1"/>
      <protection locked="0"/>
    </xf>
    <xf numFmtId="0" fontId="28" fillId="3" borderId="32" xfId="0" applyFont="1" applyFill="1" applyBorder="1" applyAlignment="1" applyProtection="1">
      <alignment horizontal="center" wrapText="1" shrinkToFit="1"/>
      <protection locked="0"/>
    </xf>
    <xf numFmtId="3" fontId="4" fillId="3" borderId="28" xfId="0" applyNumberFormat="1" applyFont="1" applyFill="1" applyBorder="1" applyAlignment="1" applyProtection="1">
      <alignment horizontal="center" vertical="center" wrapText="1" shrinkToFit="1"/>
      <protection locked="0"/>
    </xf>
    <xf numFmtId="41" fontId="39" fillId="0" borderId="30" xfId="1" applyNumberFormat="1" applyFont="1" applyBorder="1"/>
    <xf numFmtId="166" fontId="25" fillId="0" borderId="37" xfId="0" applyNumberFormat="1" applyFont="1" applyFill="1" applyBorder="1" applyAlignment="1"/>
    <xf numFmtId="3" fontId="4" fillId="3" borderId="30" xfId="0" applyNumberFormat="1" applyFont="1" applyFill="1" applyBorder="1" applyAlignment="1" applyProtection="1">
      <alignment horizontal="right" wrapText="1" shrinkToFit="1"/>
      <protection locked="0"/>
    </xf>
    <xf numFmtId="3" fontId="4" fillId="3" borderId="55" xfId="0" applyNumberFormat="1" applyFont="1" applyFill="1" applyBorder="1" applyAlignment="1" applyProtection="1">
      <alignment horizontal="right" wrapText="1" shrinkToFit="1"/>
      <protection locked="0"/>
    </xf>
    <xf numFmtId="3" fontId="40" fillId="3" borderId="30" xfId="0" applyNumberFormat="1" applyFont="1" applyFill="1" applyBorder="1" applyAlignment="1" applyProtection="1">
      <alignment horizontal="right" wrapText="1" shrinkToFit="1"/>
      <protection locked="0"/>
    </xf>
    <xf numFmtId="3" fontId="29" fillId="3" borderId="30" xfId="0" applyNumberFormat="1" applyFont="1" applyFill="1" applyBorder="1" applyAlignment="1" applyProtection="1">
      <alignment horizontal="right" wrapText="1" shrinkToFit="1"/>
      <protection locked="0"/>
    </xf>
    <xf numFmtId="3" fontId="4" fillId="3" borderId="57" xfId="0" applyNumberFormat="1" applyFont="1" applyFill="1" applyBorder="1" applyAlignment="1" applyProtection="1">
      <alignment horizontal="right" wrapText="1" shrinkToFit="1"/>
      <protection locked="0"/>
    </xf>
    <xf numFmtId="3" fontId="40" fillId="3" borderId="32" xfId="0" applyNumberFormat="1" applyFont="1" applyFill="1" applyBorder="1" applyAlignment="1" applyProtection="1">
      <alignment horizontal="right" wrapText="1" shrinkToFit="1"/>
      <protection locked="0"/>
    </xf>
    <xf numFmtId="3" fontId="29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1" fillId="3" borderId="58" xfId="0" applyFont="1" applyFill="1" applyBorder="1" applyAlignment="1" applyProtection="1">
      <alignment horizontal="center" wrapText="1" shrinkToFit="1"/>
      <protection locked="0"/>
    </xf>
    <xf numFmtId="0" fontId="21" fillId="3" borderId="59" xfId="0" applyFont="1" applyFill="1" applyBorder="1" applyAlignment="1" applyProtection="1">
      <alignment horizontal="left" wrapText="1" shrinkToFit="1"/>
      <protection locked="0"/>
    </xf>
    <xf numFmtId="3" fontId="4" fillId="3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29" fillId="3" borderId="32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34" xfId="0" applyFont="1" applyBorder="1" applyAlignment="1"/>
    <xf numFmtId="0" fontId="15" fillId="0" borderId="34" xfId="0" applyFont="1" applyBorder="1" applyAlignment="1"/>
    <xf numFmtId="0" fontId="16" fillId="3" borderId="34" xfId="0" applyFont="1" applyFill="1" applyBorder="1" applyAlignment="1" applyProtection="1">
      <alignment horizontal="left" wrapText="1" shrinkToFit="1"/>
      <protection locked="0"/>
    </xf>
    <xf numFmtId="3" fontId="25" fillId="3" borderId="34" xfId="0" applyNumberFormat="1" applyFont="1" applyFill="1" applyBorder="1" applyAlignment="1" applyProtection="1">
      <alignment horizontal="right" wrapText="1" shrinkToFit="1"/>
      <protection locked="0"/>
    </xf>
    <xf numFmtId="0" fontId="48" fillId="3" borderId="34" xfId="0" applyFont="1" applyFill="1" applyBorder="1" applyAlignment="1" applyProtection="1">
      <alignment horizontal="center" wrapText="1" shrinkToFit="1"/>
      <protection locked="0"/>
    </xf>
    <xf numFmtId="0" fontId="46" fillId="3" borderId="34" xfId="0" applyFont="1" applyFill="1" applyBorder="1" applyAlignment="1" applyProtection="1">
      <alignment horizontal="center" wrapText="1" shrinkToFit="1"/>
      <protection locked="0"/>
    </xf>
    <xf numFmtId="0" fontId="49" fillId="3" borderId="34" xfId="0" applyFont="1" applyFill="1" applyBorder="1" applyAlignment="1" applyProtection="1">
      <alignment horizontal="center" wrapText="1" shrinkToFit="1"/>
      <protection locked="0"/>
    </xf>
    <xf numFmtId="0" fontId="41" fillId="3" borderId="34" xfId="0" applyFont="1" applyFill="1" applyBorder="1" applyAlignment="1" applyProtection="1">
      <alignment horizontal="center" shrinkToFit="1"/>
      <protection locked="0"/>
    </xf>
    <xf numFmtId="0" fontId="16" fillId="3" borderId="60" xfId="0" applyFont="1" applyFill="1" applyBorder="1" applyAlignment="1" applyProtection="1">
      <alignment horizontal="center" vertical="center" wrapText="1" shrinkToFit="1"/>
      <protection locked="0"/>
    </xf>
    <xf numFmtId="3" fontId="25" fillId="3" borderId="61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53" xfId="0" applyFont="1" applyBorder="1" applyAlignment="1"/>
    <xf numFmtId="0" fontId="21" fillId="3" borderId="62" xfId="0" applyFont="1" applyFill="1" applyBorder="1" applyAlignment="1" applyProtection="1">
      <alignment horizontal="center" wrapText="1" shrinkToFit="1"/>
      <protection locked="0"/>
    </xf>
    <xf numFmtId="0" fontId="16" fillId="4" borderId="63" xfId="1" applyFont="1" applyFill="1" applyBorder="1"/>
    <xf numFmtId="0" fontId="16" fillId="4" borderId="63" xfId="1" quotePrefix="1" applyFont="1" applyFill="1" applyBorder="1" applyAlignment="1">
      <alignment horizontal="center"/>
    </xf>
    <xf numFmtId="0" fontId="21" fillId="3" borderId="64" xfId="0" applyFont="1" applyFill="1" applyBorder="1" applyAlignment="1" applyProtection="1">
      <alignment horizontal="left" wrapText="1" shrinkToFit="1"/>
      <protection locked="0"/>
    </xf>
    <xf numFmtId="41" fontId="39" fillId="0" borderId="63" xfId="1" applyNumberFormat="1" applyFont="1" applyBorder="1"/>
    <xf numFmtId="41" fontId="39" fillId="0" borderId="49" xfId="1" applyNumberFormat="1" applyFont="1" applyBorder="1"/>
    <xf numFmtId="3" fontId="21" fillId="3" borderId="36" xfId="0" applyNumberFormat="1" applyFont="1" applyFill="1" applyBorder="1" applyAlignment="1" applyProtection="1">
      <alignment horizontal="right" wrapText="1" shrinkToFit="1"/>
      <protection locked="0"/>
    </xf>
    <xf numFmtId="3" fontId="4" fillId="3" borderId="58" xfId="0" applyNumberFormat="1" applyFont="1" applyFill="1" applyBorder="1" applyAlignment="1" applyProtection="1">
      <alignment horizontal="right" wrapText="1" shrinkToFit="1"/>
      <protection locked="0"/>
    </xf>
    <xf numFmtId="3" fontId="29" fillId="3" borderId="58" xfId="0" applyNumberFormat="1" applyFont="1" applyFill="1" applyBorder="1" applyAlignment="1" applyProtection="1">
      <alignment horizontal="right" wrapText="1" shrinkToFit="1"/>
      <protection locked="0"/>
    </xf>
    <xf numFmtId="0" fontId="16" fillId="4" borderId="45" xfId="0" applyFont="1" applyFill="1" applyBorder="1" applyAlignment="1"/>
    <xf numFmtId="1" fontId="16" fillId="3" borderId="44" xfId="0" applyNumberFormat="1" applyFont="1" applyFill="1" applyBorder="1" applyAlignment="1" applyProtection="1">
      <alignment horizontal="center" wrapText="1" shrinkToFit="1"/>
      <protection locked="0"/>
    </xf>
    <xf numFmtId="0" fontId="16" fillId="3" borderId="44" xfId="0" applyFont="1" applyFill="1" applyBorder="1" applyAlignment="1" applyProtection="1">
      <alignment horizontal="left" wrapText="1" shrinkToFit="1"/>
      <protection locked="0"/>
    </xf>
    <xf numFmtId="3" fontId="25" fillId="3" borderId="44" xfId="0" applyNumberFormat="1" applyFont="1" applyFill="1" applyBorder="1" applyAlignment="1" applyProtection="1">
      <alignment horizontal="right" wrapText="1" shrinkToFit="1"/>
      <protection locked="0"/>
    </xf>
    <xf numFmtId="3" fontId="40" fillId="3" borderId="44" xfId="0" applyNumberFormat="1" applyFont="1" applyFill="1" applyBorder="1" applyAlignment="1" applyProtection="1">
      <alignment horizontal="right" wrapText="1" shrinkToFit="1"/>
      <protection locked="0"/>
    </xf>
    <xf numFmtId="3" fontId="16" fillId="3" borderId="44" xfId="0" applyNumberFormat="1" applyFont="1" applyFill="1" applyBorder="1" applyAlignment="1" applyProtection="1">
      <alignment horizontal="right" wrapText="1" shrinkToFit="1"/>
      <protection locked="0"/>
    </xf>
    <xf numFmtId="0" fontId="40" fillId="3" borderId="44" xfId="0" applyFont="1" applyFill="1" applyBorder="1" applyAlignment="1" applyProtection="1">
      <alignment horizontal="center" shrinkToFit="1"/>
      <protection locked="0"/>
    </xf>
    <xf numFmtId="0" fontId="57" fillId="0" borderId="33" xfId="1" applyFont="1" applyBorder="1"/>
    <xf numFmtId="3" fontId="58" fillId="0" borderId="34" xfId="4" applyNumberFormat="1" applyFont="1" applyBorder="1"/>
    <xf numFmtId="3" fontId="59" fillId="3" borderId="32" xfId="0" applyNumberFormat="1" applyFont="1" applyFill="1" applyBorder="1" applyAlignment="1" applyProtection="1">
      <alignment horizontal="right" vertical="center" wrapText="1" shrinkToFit="1"/>
      <protection locked="0"/>
    </xf>
    <xf numFmtId="0" fontId="59" fillId="3" borderId="32" xfId="0" applyFont="1" applyFill="1" applyBorder="1" applyAlignment="1" applyProtection="1">
      <alignment horizontal="center" wrapText="1" shrinkToFit="1"/>
      <protection locked="0"/>
    </xf>
    <xf numFmtId="0" fontId="57" fillId="5" borderId="33" xfId="1" applyFont="1" applyFill="1" applyBorder="1"/>
    <xf numFmtId="3" fontId="59" fillId="3" borderId="30" xfId="0" applyNumberFormat="1" applyFont="1" applyFill="1" applyBorder="1" applyAlignment="1" applyProtection="1">
      <alignment horizontal="right" wrapText="1" shrinkToFit="1"/>
      <protection locked="0"/>
    </xf>
    <xf numFmtId="0" fontId="15" fillId="4" borderId="34" xfId="0" applyFont="1" applyFill="1" applyBorder="1" applyAlignment="1">
      <alignment wrapText="1"/>
    </xf>
    <xf numFmtId="0" fontId="15" fillId="4" borderId="33" xfId="0" applyFont="1" applyFill="1" applyBorder="1" applyAlignment="1"/>
    <xf numFmtId="0" fontId="15" fillId="3" borderId="32" xfId="0" applyFont="1" applyFill="1" applyBorder="1" applyAlignment="1" applyProtection="1">
      <alignment horizontal="center" shrinkToFit="1"/>
      <protection locked="0"/>
    </xf>
    <xf numFmtId="3" fontId="42" fillId="3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4" borderId="33" xfId="1" applyFont="1" applyFill="1" applyBorder="1" applyAlignment="1">
      <alignment horizontal="left"/>
    </xf>
    <xf numFmtId="0" fontId="15" fillId="0" borderId="21" xfId="1" applyFont="1" applyFill="1" applyBorder="1"/>
    <xf numFmtId="0" fontId="15" fillId="0" borderId="21" xfId="1" quotePrefix="1" applyFont="1" applyFill="1" applyBorder="1" applyAlignment="1">
      <alignment horizontal="center"/>
    </xf>
    <xf numFmtId="0" fontId="15" fillId="0" borderId="21" xfId="0" applyFont="1" applyFill="1" applyBorder="1" applyAlignment="1" applyProtection="1">
      <alignment horizontal="left" wrapText="1" shrinkToFit="1"/>
      <protection locked="0"/>
    </xf>
    <xf numFmtId="3" fontId="59" fillId="0" borderId="30" xfId="0" applyNumberFormat="1" applyFont="1" applyFill="1" applyBorder="1" applyAlignment="1" applyProtection="1">
      <alignment horizontal="right" wrapText="1" shrinkToFit="1"/>
      <protection locked="0"/>
    </xf>
    <xf numFmtId="169" fontId="55" fillId="0" borderId="21" xfId="10" applyNumberFormat="1" applyFont="1" applyFill="1" applyBorder="1" applyAlignment="1">
      <alignment horizontal="right"/>
    </xf>
    <xf numFmtId="3" fontId="15" fillId="0" borderId="32" xfId="0" applyNumberFormat="1" applyFont="1" applyFill="1" applyBorder="1" applyAlignment="1" applyProtection="1">
      <alignment horizontal="right" wrapText="1" shrinkToFit="1"/>
      <protection locked="0"/>
    </xf>
    <xf numFmtId="3" fontId="15" fillId="0" borderId="21" xfId="0" applyNumberFormat="1" applyFont="1" applyFill="1" applyBorder="1" applyAlignment="1" applyProtection="1">
      <alignment horizontal="right" wrapText="1" shrinkToFit="1"/>
      <protection locked="0"/>
    </xf>
    <xf numFmtId="3" fontId="23" fillId="0" borderId="21" xfId="0" applyNumberFormat="1" applyFont="1" applyFill="1" applyBorder="1" applyAlignment="1" applyProtection="1">
      <alignment horizontal="right" wrapText="1" shrinkToFit="1"/>
      <protection locked="0"/>
    </xf>
    <xf numFmtId="0" fontId="59" fillId="0" borderId="21" xfId="0" applyFont="1" applyFill="1" applyBorder="1" applyAlignment="1" applyProtection="1">
      <alignment horizontal="center" wrapText="1" shrinkToFit="1"/>
      <protection locked="0"/>
    </xf>
    <xf numFmtId="1" fontId="10" fillId="0" borderId="0" xfId="0" applyNumberFormat="1" applyFont="1" applyFill="1" applyBorder="1" applyAlignment="1" applyProtection="1">
      <alignment horizontal="center" wrapText="1" shrinkToFit="1"/>
      <protection locked="0"/>
    </xf>
    <xf numFmtId="3" fontId="15" fillId="4" borderId="33" xfId="1" quotePrefix="1" applyNumberFormat="1" applyFont="1" applyFill="1" applyBorder="1" applyAlignment="1">
      <alignment horizontal="center"/>
    </xf>
    <xf numFmtId="1" fontId="16" fillId="6" borderId="32" xfId="0" applyNumberFormat="1" applyFont="1" applyFill="1" applyBorder="1" applyAlignment="1" applyProtection="1">
      <alignment horizontal="center" wrapText="1" shrinkToFit="1"/>
      <protection locked="0"/>
    </xf>
    <xf numFmtId="0" fontId="16" fillId="6" borderId="32" xfId="0" applyFont="1" applyFill="1" applyBorder="1" applyAlignment="1" applyProtection="1">
      <alignment horizontal="left" wrapText="1" shrinkToFit="1"/>
      <protection locked="0"/>
    </xf>
    <xf numFmtId="3" fontId="40" fillId="6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6" borderId="32" xfId="0" applyNumberFormat="1" applyFont="1" applyFill="1" applyBorder="1" applyAlignment="1" applyProtection="1">
      <alignment horizontal="right" wrapText="1" shrinkToFit="1"/>
      <protection locked="0"/>
    </xf>
    <xf numFmtId="3" fontId="25" fillId="6" borderId="32" xfId="0" applyNumberFormat="1" applyFont="1" applyFill="1" applyBorder="1" applyAlignment="1" applyProtection="1">
      <alignment horizontal="right" wrapText="1" shrinkToFit="1"/>
      <protection locked="0"/>
    </xf>
    <xf numFmtId="0" fontId="16" fillId="6" borderId="32" xfId="0" applyFont="1" applyFill="1" applyBorder="1" applyAlignment="1" applyProtection="1">
      <alignment horizontal="center" wrapText="1" shrinkToFit="1"/>
      <protection locked="0"/>
    </xf>
    <xf numFmtId="1" fontId="13" fillId="6" borderId="0" xfId="0" applyNumberFormat="1" applyFont="1" applyFill="1" applyAlignment="1" applyProtection="1">
      <alignment horizontal="center" wrapText="1" shrinkToFit="1"/>
      <protection locked="0"/>
    </xf>
    <xf numFmtId="0" fontId="13" fillId="4" borderId="0" xfId="0" applyNumberFormat="1" applyFont="1" applyFill="1" applyBorder="1" applyAlignment="1" applyProtection="1">
      <alignment horizontal="left"/>
      <protection locked="0"/>
    </xf>
    <xf numFmtId="1" fontId="15" fillId="6" borderId="32" xfId="0" applyNumberFormat="1" applyFont="1" applyFill="1" applyBorder="1" applyAlignment="1" applyProtection="1">
      <alignment horizontal="center" wrapText="1" shrinkToFit="1"/>
      <protection locked="0"/>
    </xf>
    <xf numFmtId="0" fontId="15" fillId="6" borderId="32" xfId="0" applyFont="1" applyFill="1" applyBorder="1" applyAlignment="1" applyProtection="1">
      <alignment horizontal="left" wrapText="1" shrinkToFit="1"/>
      <protection locked="0"/>
    </xf>
    <xf numFmtId="3" fontId="15" fillId="6" borderId="32" xfId="0" applyNumberFormat="1" applyFont="1" applyFill="1" applyBorder="1" applyAlignment="1" applyProtection="1">
      <alignment horizontal="right" wrapText="1" shrinkToFit="1"/>
      <protection locked="0"/>
    </xf>
    <xf numFmtId="3" fontId="23" fillId="6" borderId="32" xfId="0" applyNumberFormat="1" applyFont="1" applyFill="1" applyBorder="1" applyAlignment="1" applyProtection="1">
      <alignment horizontal="right" wrapText="1" shrinkToFit="1"/>
      <protection locked="0"/>
    </xf>
    <xf numFmtId="0" fontId="15" fillId="6" borderId="32" xfId="0" applyFont="1" applyFill="1" applyBorder="1" applyAlignment="1" applyProtection="1">
      <alignment horizontal="center" wrapText="1" shrinkToFit="1"/>
      <protection locked="0"/>
    </xf>
    <xf numFmtId="1" fontId="10" fillId="6" borderId="0" xfId="0" applyNumberFormat="1" applyFont="1" applyFill="1" applyAlignment="1" applyProtection="1">
      <alignment horizontal="center" wrapText="1" shrinkToFit="1"/>
      <protection locked="0"/>
    </xf>
    <xf numFmtId="0" fontId="10" fillId="4" borderId="0" xfId="0" applyNumberFormat="1" applyFont="1" applyFill="1" applyBorder="1" applyAlignment="1" applyProtection="1">
      <alignment horizontal="left"/>
      <protection locked="0"/>
    </xf>
    <xf numFmtId="3" fontId="16" fillId="3" borderId="0" xfId="0" applyNumberFormat="1" applyFont="1" applyFill="1" applyBorder="1" applyAlignment="1" applyProtection="1">
      <alignment horizontal="right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3" fontId="58" fillId="0" borderId="65" xfId="4" applyNumberFormat="1" applyFont="1" applyBorder="1"/>
    <xf numFmtId="3" fontId="59" fillId="3" borderId="44" xfId="0" applyNumberFormat="1" applyFont="1" applyFill="1" applyBorder="1" applyAlignment="1" applyProtection="1">
      <alignment horizontal="right" vertical="center" wrapText="1" shrinkToFit="1"/>
      <protection locked="0"/>
    </xf>
    <xf numFmtId="3" fontId="15" fillId="3" borderId="44" xfId="0" applyNumberFormat="1" applyFont="1" applyFill="1" applyBorder="1" applyAlignment="1" applyProtection="1">
      <alignment horizontal="right" wrapText="1" shrinkToFit="1"/>
      <protection locked="0"/>
    </xf>
    <xf numFmtId="3" fontId="23" fillId="3" borderId="44" xfId="0" applyNumberFormat="1" applyFont="1" applyFill="1" applyBorder="1" applyAlignment="1" applyProtection="1">
      <alignment horizontal="right" wrapText="1" shrinkToFit="1"/>
      <protection locked="0"/>
    </xf>
    <xf numFmtId="0" fontId="59" fillId="3" borderId="44" xfId="0" applyFont="1" applyFill="1" applyBorder="1" applyAlignment="1" applyProtection="1">
      <alignment horizontal="center" wrapText="1" shrinkToFit="1"/>
      <protection locked="0"/>
    </xf>
    <xf numFmtId="0" fontId="16" fillId="0" borderId="7" xfId="0" applyFont="1" applyBorder="1" applyAlignment="1"/>
    <xf numFmtId="0" fontId="39" fillId="0" borderId="0" xfId="0" applyFont="1" applyAlignment="1"/>
    <xf numFmtId="0" fontId="60" fillId="0" borderId="0" xfId="0" applyFont="1" applyAlignment="1">
      <alignment horizontal="left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61" fillId="3" borderId="32" xfId="0" applyFont="1" applyFill="1" applyBorder="1" applyAlignment="1" applyProtection="1">
      <alignment horizontal="center" wrapText="1" shrinkToFit="1"/>
      <protection locked="0"/>
    </xf>
    <xf numFmtId="3" fontId="21" fillId="3" borderId="0" xfId="0" applyNumberFormat="1" applyFont="1" applyFill="1" applyBorder="1" applyAlignment="1" applyProtection="1">
      <alignment horizontal="right" wrapText="1" shrinkToFit="1"/>
      <protection locked="0"/>
    </xf>
    <xf numFmtId="3" fontId="16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21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6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3" fontId="13" fillId="0" borderId="0" xfId="0" applyNumberFormat="1" applyFont="1" applyFill="1" applyBorder="1" applyAlignment="1" applyProtection="1">
      <protection locked="0"/>
    </xf>
    <xf numFmtId="1" fontId="21" fillId="3" borderId="32" xfId="0" applyNumberFormat="1" applyFont="1" applyFill="1" applyBorder="1" applyAlignment="1" applyProtection="1">
      <alignment horizontal="left" wrapText="1" shrinkToFit="1"/>
      <protection locked="0"/>
    </xf>
    <xf numFmtId="1" fontId="16" fillId="3" borderId="32" xfId="0" applyNumberFormat="1" applyFont="1" applyFill="1" applyBorder="1" applyAlignment="1" applyProtection="1">
      <alignment horizontal="left" wrapText="1" shrinkToFit="1"/>
      <protection locked="0"/>
    </xf>
    <xf numFmtId="3" fontId="4" fillId="3" borderId="0" xfId="0" applyNumberFormat="1" applyFont="1" applyFill="1" applyBorder="1" applyAlignment="1" applyProtection="1">
      <alignment horizontal="right" wrapText="1" shrinkToFit="1"/>
      <protection locked="0"/>
    </xf>
    <xf numFmtId="3" fontId="2" fillId="0" borderId="8" xfId="0" applyNumberFormat="1" applyFont="1" applyFill="1" applyBorder="1" applyAlignment="1" applyProtection="1">
      <protection locked="0"/>
    </xf>
    <xf numFmtId="41" fontId="34" fillId="5" borderId="0" xfId="3" applyFont="1" applyFill="1" applyBorder="1" applyAlignment="1">
      <alignment horizontal="right"/>
    </xf>
    <xf numFmtId="3" fontId="16" fillId="3" borderId="32" xfId="0" applyNumberFormat="1" applyFont="1" applyFill="1" applyBorder="1" applyAlignment="1" applyProtection="1">
      <alignment horizontal="left" vertical="center" wrapText="1" shrinkToFit="1"/>
      <protection locked="0"/>
    </xf>
    <xf numFmtId="3" fontId="16" fillId="3" borderId="32" xfId="0" applyNumberFormat="1" applyFont="1" applyFill="1" applyBorder="1" applyAlignment="1" applyProtection="1">
      <alignment horizontal="right" vertical="center" wrapText="1" shrinkToFit="1"/>
      <protection locked="0"/>
    </xf>
    <xf numFmtId="3" fontId="16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3" fontId="21" fillId="3" borderId="0" xfId="0" applyNumberFormat="1" applyFont="1" applyFill="1" applyBorder="1" applyAlignment="1" applyProtection="1">
      <alignment horizontal="left" wrapText="1" shrinkToFit="1"/>
      <protection locked="0"/>
    </xf>
    <xf numFmtId="3" fontId="16" fillId="3" borderId="32" xfId="0" applyNumberFormat="1" applyFont="1" applyFill="1" applyBorder="1" applyAlignment="1" applyProtection="1">
      <alignment wrapText="1" shrinkToFit="1"/>
      <protection locked="0"/>
    </xf>
    <xf numFmtId="3" fontId="16" fillId="3" borderId="7" xfId="0" applyNumberFormat="1" applyFont="1" applyFill="1" applyBorder="1" applyAlignment="1" applyProtection="1">
      <alignment horizontal="center" wrapText="1" shrinkToFit="1"/>
      <protection locked="0"/>
    </xf>
    <xf numFmtId="3" fontId="16" fillId="3" borderId="7" xfId="0" applyNumberFormat="1" applyFont="1" applyFill="1" applyBorder="1" applyAlignment="1" applyProtection="1">
      <alignment horizontal="right" wrapText="1" shrinkToFit="1"/>
      <protection locked="0"/>
    </xf>
    <xf numFmtId="3" fontId="25" fillId="3" borderId="5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7" xfId="0" applyFont="1" applyBorder="1" applyAlignment="1">
      <alignment horizontal="left"/>
    </xf>
    <xf numFmtId="3" fontId="21" fillId="3" borderId="7" xfId="0" applyNumberFormat="1" applyFont="1" applyFill="1" applyBorder="1" applyAlignment="1" applyProtection="1">
      <alignment horizontal="right" wrapText="1" shrinkToFit="1"/>
      <protection locked="0"/>
    </xf>
    <xf numFmtId="3" fontId="21" fillId="3" borderId="7" xfId="0" applyNumberFormat="1" applyFont="1" applyFill="1" applyBorder="1" applyAlignment="1" applyProtection="1">
      <alignment horizontal="center" wrapText="1" shrinkToFit="1"/>
      <protection locked="0"/>
    </xf>
    <xf numFmtId="1" fontId="13" fillId="0" borderId="0" xfId="0" applyNumberFormat="1" applyFont="1" applyFill="1" applyBorder="1" applyAlignment="1" applyProtection="1">
      <alignment horizontal="left"/>
      <protection locked="0"/>
    </xf>
    <xf numFmtId="43" fontId="2" fillId="2" borderId="0" xfId="22" applyFont="1" applyFill="1" applyAlignment="1" applyProtection="1">
      <alignment horizontal="center" wrapText="1" shrinkToFit="1"/>
      <protection locked="0"/>
    </xf>
    <xf numFmtId="43" fontId="2" fillId="0" borderId="0" xfId="22" applyFont="1" applyFill="1" applyBorder="1" applyAlignment="1" applyProtection="1">
      <alignment horizontal="left"/>
      <protection locked="0"/>
    </xf>
    <xf numFmtId="43" fontId="13" fillId="2" borderId="0" xfId="22" applyFont="1" applyFill="1" applyAlignment="1" applyProtection="1">
      <alignment horizontal="center" wrapText="1" shrinkToFit="1"/>
      <protection locked="0"/>
    </xf>
    <xf numFmtId="43" fontId="13" fillId="0" borderId="0" xfId="22" applyFont="1" applyFill="1" applyBorder="1" applyAlignment="1" applyProtection="1">
      <alignment horizontal="left"/>
      <protection locked="0"/>
    </xf>
    <xf numFmtId="1" fontId="16" fillId="3" borderId="29" xfId="0" applyNumberFormat="1" applyFont="1" applyFill="1" applyBorder="1" applyAlignment="1" applyProtection="1">
      <alignment horizontal="left" wrapText="1" shrinkToFit="1"/>
      <protection locked="0"/>
    </xf>
    <xf numFmtId="1" fontId="21" fillId="3" borderId="29" xfId="0" applyNumberFormat="1" applyFont="1" applyFill="1" applyBorder="1" applyAlignment="1" applyProtection="1">
      <alignment horizontal="left" wrapText="1" shrinkToFit="1"/>
      <protection locked="0"/>
    </xf>
    <xf numFmtId="3" fontId="19" fillId="0" borderId="34" xfId="0" applyNumberFormat="1" applyFont="1" applyBorder="1" applyAlignment="1">
      <alignment horizontal="right"/>
    </xf>
    <xf numFmtId="3" fontId="19" fillId="0" borderId="40" xfId="0" applyNumberFormat="1" applyFont="1" applyBorder="1" applyAlignment="1">
      <alignment horizontal="right"/>
    </xf>
    <xf numFmtId="0" fontId="16" fillId="0" borderId="21" xfId="1" applyFont="1" applyFill="1" applyBorder="1"/>
    <xf numFmtId="0" fontId="16" fillId="0" borderId="21" xfId="1" quotePrefix="1" applyFont="1" applyFill="1" applyBorder="1" applyAlignment="1">
      <alignment horizontal="center"/>
    </xf>
    <xf numFmtId="0" fontId="16" fillId="0" borderId="21" xfId="0" applyFont="1" applyFill="1" applyBorder="1" applyAlignment="1" applyProtection="1">
      <alignment horizontal="left" wrapText="1" shrinkToFit="1"/>
      <protection locked="0"/>
    </xf>
    <xf numFmtId="3" fontId="40" fillId="0" borderId="30" xfId="0" applyNumberFormat="1" applyFont="1" applyFill="1" applyBorder="1" applyAlignment="1" applyProtection="1">
      <alignment horizontal="right" wrapText="1" shrinkToFit="1"/>
      <protection locked="0"/>
    </xf>
    <xf numFmtId="169" fontId="34" fillId="0" borderId="21" xfId="10" applyNumberFormat="1" applyFont="1" applyFill="1" applyBorder="1" applyAlignment="1">
      <alignment horizontal="right"/>
    </xf>
    <xf numFmtId="3" fontId="16" fillId="0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0" borderId="21" xfId="0" applyNumberFormat="1" applyFont="1" applyFill="1" applyBorder="1" applyAlignment="1" applyProtection="1">
      <alignment horizontal="right" wrapText="1" shrinkToFit="1"/>
      <protection locked="0"/>
    </xf>
    <xf numFmtId="3" fontId="25" fillId="0" borderId="21" xfId="0" applyNumberFormat="1" applyFont="1" applyFill="1" applyBorder="1" applyAlignment="1" applyProtection="1">
      <alignment horizontal="right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15" fillId="4" borderId="21" xfId="1" applyFont="1" applyFill="1" applyBorder="1"/>
    <xf numFmtId="0" fontId="15" fillId="4" borderId="21" xfId="1" quotePrefix="1" applyFont="1" applyFill="1" applyBorder="1" applyAlignment="1">
      <alignment horizontal="center"/>
    </xf>
    <xf numFmtId="0" fontId="15" fillId="3" borderId="21" xfId="0" applyFont="1" applyFill="1" applyBorder="1" applyAlignment="1" applyProtection="1">
      <alignment horizontal="left" wrapText="1" shrinkToFit="1"/>
      <protection locked="0"/>
    </xf>
    <xf numFmtId="169" fontId="55" fillId="4" borderId="21" xfId="10" applyNumberFormat="1" applyFont="1" applyFill="1" applyBorder="1" applyAlignment="1">
      <alignment horizontal="right"/>
    </xf>
    <xf numFmtId="3" fontId="15" fillId="3" borderId="21" xfId="0" applyNumberFormat="1" applyFont="1" applyFill="1" applyBorder="1" applyAlignment="1" applyProtection="1">
      <alignment horizontal="right" wrapText="1" shrinkToFit="1"/>
      <protection locked="0"/>
    </xf>
    <xf numFmtId="3" fontId="23" fillId="3" borderId="21" xfId="0" applyNumberFormat="1" applyFont="1" applyFill="1" applyBorder="1" applyAlignment="1" applyProtection="1">
      <alignment horizontal="right" wrapText="1" shrinkToFit="1"/>
      <protection locked="0"/>
    </xf>
    <xf numFmtId="3" fontId="16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3" fontId="15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6" fillId="3" borderId="32" xfId="0" applyNumberFormat="1" applyFont="1" applyFill="1" applyBorder="1" applyAlignment="1" applyProtection="1">
      <alignment horizontal="center" shrinkToFit="1"/>
      <protection locked="0"/>
    </xf>
    <xf numFmtId="3" fontId="20" fillId="3" borderId="21" xfId="0" applyNumberFormat="1" applyFont="1" applyFill="1" applyBorder="1" applyAlignment="1" applyProtection="1">
      <alignment horizontal="center" wrapText="1" shrinkToFit="1"/>
      <protection locked="0"/>
    </xf>
    <xf numFmtId="3" fontId="19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6" fillId="3" borderId="53" xfId="0" applyNumberFormat="1" applyFont="1" applyFill="1" applyBorder="1" applyAlignment="1" applyProtection="1">
      <alignment horizontal="center" wrapText="1" shrinkToFit="1"/>
      <protection locked="0"/>
    </xf>
    <xf numFmtId="3" fontId="16" fillId="3" borderId="21" xfId="0" applyNumberFormat="1" applyFont="1" applyFill="1" applyBorder="1" applyAlignment="1" applyProtection="1">
      <alignment horizontal="center" wrapText="1" shrinkToFit="1"/>
      <protection locked="0"/>
    </xf>
    <xf numFmtId="3" fontId="19" fillId="3" borderId="21" xfId="0" applyNumberFormat="1" applyFont="1" applyFill="1" applyBorder="1" applyAlignment="1" applyProtection="1">
      <alignment horizontal="center" wrapText="1" shrinkToFit="1"/>
      <protection locked="0"/>
    </xf>
    <xf numFmtId="3" fontId="15" fillId="3" borderId="52" xfId="0" applyNumberFormat="1" applyFont="1" applyFill="1" applyBorder="1" applyAlignment="1" applyProtection="1">
      <alignment horizontal="center" wrapText="1" shrinkToFit="1"/>
      <protection locked="0"/>
    </xf>
    <xf numFmtId="3" fontId="16" fillId="0" borderId="21" xfId="0" applyNumberFormat="1" applyFont="1" applyFill="1" applyBorder="1" applyAlignment="1" applyProtection="1">
      <alignment horizontal="center" wrapText="1" shrinkToFit="1"/>
      <protection locked="0"/>
    </xf>
    <xf numFmtId="3" fontId="29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29" fillId="3" borderId="36" xfId="0" applyNumberFormat="1" applyFont="1" applyFill="1" applyBorder="1" applyAlignment="1" applyProtection="1">
      <alignment horizontal="center" wrapText="1" shrinkToFit="1"/>
      <protection locked="0"/>
    </xf>
    <xf numFmtId="3" fontId="4" fillId="3" borderId="0" xfId="0" applyNumberFormat="1" applyFont="1" applyFill="1" applyAlignment="1" applyProtection="1">
      <alignment horizontal="left" vertical="center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3" fontId="22" fillId="3" borderId="7" xfId="0" applyNumberFormat="1" applyFont="1" applyFill="1" applyBorder="1" applyAlignment="1" applyProtection="1">
      <alignment horizontal="center" wrapText="1" shrinkToFit="1"/>
      <protection locked="0"/>
    </xf>
    <xf numFmtId="41" fontId="22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3" fillId="3" borderId="0" xfId="0" applyNumberFormat="1" applyFont="1" applyFill="1" applyAlignment="1" applyProtection="1">
      <alignment horizontal="center" vertical="center" wrapText="1" shrinkToFit="1"/>
      <protection locked="0"/>
    </xf>
    <xf numFmtId="0" fontId="1" fillId="3" borderId="0" xfId="23" applyFont="1" applyFill="1" applyAlignment="1" applyProtection="1">
      <alignment vertical="center" wrapText="1" shrinkToFit="1"/>
      <protection locked="0"/>
    </xf>
    <xf numFmtId="0" fontId="30" fillId="0" borderId="0" xfId="23" applyNumberFormat="1" applyFont="1" applyFill="1" applyBorder="1" applyAlignment="1" applyProtection="1">
      <alignment horizontal="left"/>
      <protection locked="0"/>
    </xf>
    <xf numFmtId="1" fontId="2" fillId="2" borderId="0" xfId="23" applyNumberFormat="1" applyFont="1" applyFill="1" applyAlignment="1" applyProtection="1">
      <alignment horizontal="center" vertical="center" wrapText="1" shrinkToFit="1"/>
      <protection locked="0"/>
    </xf>
    <xf numFmtId="0" fontId="2" fillId="0" borderId="0" xfId="23" applyNumberFormat="1" applyFont="1" applyFill="1" applyBorder="1" applyAlignment="1" applyProtection="1">
      <alignment horizontal="left"/>
      <protection locked="0"/>
    </xf>
    <xf numFmtId="0" fontId="5" fillId="0" borderId="0" xfId="23" applyNumberFormat="1" applyFont="1" applyFill="1" applyBorder="1" applyAlignment="1" applyProtection="1">
      <alignment horizontal="left"/>
      <protection locked="0"/>
    </xf>
    <xf numFmtId="0" fontId="43" fillId="0" borderId="0" xfId="23" applyNumberFormat="1" applyFont="1" applyFill="1" applyBorder="1" applyAlignment="1" applyProtection="1">
      <alignment horizontal="left"/>
      <protection locked="0"/>
    </xf>
    <xf numFmtId="0" fontId="2" fillId="0" borderId="0" xfId="23" applyNumberFormat="1" applyFont="1" applyFill="1" applyBorder="1" applyAlignment="1" applyProtection="1">
      <alignment horizontal="center"/>
      <protection locked="0"/>
    </xf>
    <xf numFmtId="0" fontId="1" fillId="3" borderId="0" xfId="23" applyFont="1" applyFill="1" applyAlignment="1" applyProtection="1">
      <alignment horizontal="left" vertical="center" wrapText="1" shrinkToFit="1"/>
      <protection locked="0"/>
    </xf>
    <xf numFmtId="0" fontId="44" fillId="0" borderId="0" xfId="23" applyNumberFormat="1" applyFont="1" applyFill="1" applyBorder="1" applyAlignment="1" applyProtection="1">
      <alignment horizontal="left"/>
      <protection locked="0"/>
    </xf>
    <xf numFmtId="0" fontId="2" fillId="0" borderId="0" xfId="23" applyNumberFormat="1" applyFont="1" applyFill="1" applyBorder="1" applyAlignment="1" applyProtection="1">
      <protection locked="0"/>
    </xf>
    <xf numFmtId="0" fontId="7" fillId="0" borderId="0" xfId="23" applyNumberFormat="1" applyFont="1" applyFill="1" applyBorder="1" applyAlignment="1" applyProtection="1">
      <alignment horizontal="left"/>
      <protection locked="0"/>
    </xf>
    <xf numFmtId="0" fontId="44" fillId="0" borderId="0" xfId="23" applyNumberFormat="1" applyFont="1" applyFill="1" applyBorder="1" applyAlignment="1" applyProtection="1">
      <protection locked="0"/>
    </xf>
    <xf numFmtId="0" fontId="1" fillId="3" borderId="0" xfId="23" applyFont="1" applyFill="1" applyAlignment="1" applyProtection="1">
      <alignment horizontal="left" vertical="center"/>
      <protection locked="0"/>
    </xf>
    <xf numFmtId="0" fontId="11" fillId="3" borderId="0" xfId="23" applyFont="1" applyFill="1" applyAlignment="1" applyProtection="1">
      <alignment vertical="center"/>
      <protection locked="0"/>
    </xf>
    <xf numFmtId="0" fontId="1" fillId="3" borderId="1" xfId="23" applyFont="1" applyFill="1" applyBorder="1" applyAlignment="1" applyProtection="1">
      <alignment horizontal="center" vertical="center" wrapText="1" shrinkToFit="1"/>
      <protection locked="0"/>
    </xf>
    <xf numFmtId="0" fontId="6" fillId="3" borderId="4" xfId="23" applyFont="1" applyFill="1" applyBorder="1" applyAlignment="1" applyProtection="1">
      <alignment horizontal="center" vertical="center" wrapText="1" shrinkToFit="1"/>
      <protection locked="0"/>
    </xf>
    <xf numFmtId="0" fontId="9" fillId="3" borderId="2" xfId="23" applyFont="1" applyFill="1" applyBorder="1" applyAlignment="1" applyProtection="1">
      <alignment horizontal="center" vertical="center" wrapText="1" shrinkToFit="1"/>
      <protection locked="0"/>
    </xf>
    <xf numFmtId="0" fontId="9" fillId="3" borderId="1" xfId="23" applyFont="1" applyFill="1" applyBorder="1" applyAlignment="1" applyProtection="1">
      <alignment horizontal="center" vertical="center" wrapText="1" shrinkToFit="1"/>
      <protection locked="0"/>
    </xf>
    <xf numFmtId="0" fontId="45" fillId="3" borderId="1" xfId="23" applyFont="1" applyFill="1" applyBorder="1" applyAlignment="1" applyProtection="1">
      <alignment horizontal="center" vertical="center" wrapText="1" shrinkToFit="1"/>
      <protection locked="0"/>
    </xf>
    <xf numFmtId="1" fontId="9" fillId="2" borderId="0" xfId="23" applyNumberFormat="1" applyFont="1" applyFill="1" applyAlignment="1" applyProtection="1">
      <alignment horizontal="center" vertical="center" wrapText="1" shrinkToFit="1"/>
      <protection locked="0"/>
    </xf>
    <xf numFmtId="0" fontId="9" fillId="0" borderId="0" xfId="23" applyNumberFormat="1" applyFont="1" applyFill="1" applyBorder="1" applyAlignment="1" applyProtection="1">
      <alignment horizontal="left"/>
      <protection locked="0"/>
    </xf>
    <xf numFmtId="0" fontId="21" fillId="3" borderId="27" xfId="23" applyFont="1" applyFill="1" applyBorder="1" applyAlignment="1" applyProtection="1">
      <alignment horizontal="center" vertical="center" wrapText="1" shrinkToFit="1"/>
      <protection locked="0"/>
    </xf>
    <xf numFmtId="3" fontId="4" fillId="3" borderId="28" xfId="23" applyNumberFormat="1" applyFont="1" applyFill="1" applyBorder="1" applyAlignment="1" applyProtection="1">
      <alignment horizontal="right" vertical="center" wrapText="1" shrinkToFit="1"/>
      <protection locked="0"/>
    </xf>
    <xf numFmtId="3" fontId="29" fillId="3" borderId="28" xfId="2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29" xfId="23" applyFont="1" applyFill="1" applyBorder="1" applyAlignment="1" applyProtection="1">
      <alignment horizontal="center" wrapText="1" shrinkToFit="1"/>
      <protection locked="0"/>
    </xf>
    <xf numFmtId="3" fontId="4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29" fillId="3" borderId="32" xfId="23" applyNumberFormat="1" applyFont="1" applyFill="1" applyBorder="1" applyAlignment="1" applyProtection="1">
      <alignment horizontal="center" wrapText="1" shrinkToFit="1"/>
      <protection locked="0"/>
    </xf>
    <xf numFmtId="1" fontId="2" fillId="2" borderId="0" xfId="23" applyNumberFormat="1" applyFont="1" applyFill="1" applyAlignment="1" applyProtection="1">
      <alignment horizontal="center" wrapText="1" shrinkToFit="1"/>
      <protection locked="0"/>
    </xf>
    <xf numFmtId="0" fontId="16" fillId="3" borderId="29" xfId="23" applyFont="1" applyFill="1" applyBorder="1" applyAlignment="1" applyProtection="1">
      <alignment horizontal="center" wrapText="1" shrinkToFit="1"/>
      <protection locked="0"/>
    </xf>
    <xf numFmtId="0" fontId="16" fillId="4" borderId="33" xfId="23" applyFont="1" applyFill="1" applyBorder="1" applyAlignment="1"/>
    <xf numFmtId="1" fontId="16" fillId="3" borderId="32" xfId="23" applyNumberFormat="1" applyFont="1" applyFill="1" applyBorder="1" applyAlignment="1" applyProtection="1">
      <alignment horizontal="center" wrapText="1" shrinkToFit="1"/>
      <protection locked="0"/>
    </xf>
    <xf numFmtId="0" fontId="16" fillId="3" borderId="32" xfId="23" applyFont="1" applyFill="1" applyBorder="1" applyAlignment="1" applyProtection="1">
      <alignment horizontal="left" wrapText="1" shrinkToFit="1"/>
      <protection locked="0"/>
    </xf>
    <xf numFmtId="3" fontId="42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40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16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25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16" fillId="3" borderId="32" xfId="23" applyNumberFormat="1" applyFont="1" applyFill="1" applyBorder="1" applyAlignment="1" applyProtection="1">
      <alignment horizontal="center" wrapText="1" shrinkToFit="1"/>
      <protection locked="0"/>
    </xf>
    <xf numFmtId="1" fontId="13" fillId="2" borderId="0" xfId="23" applyNumberFormat="1" applyFont="1" applyFill="1" applyAlignment="1" applyProtection="1">
      <alignment horizontal="center" wrapText="1" shrinkToFit="1"/>
      <protection locked="0"/>
    </xf>
    <xf numFmtId="0" fontId="13" fillId="0" borderId="0" xfId="23" applyNumberFormat="1" applyFont="1" applyFill="1" applyBorder="1" applyAlignment="1" applyProtection="1">
      <alignment horizontal="left"/>
      <protection locked="0"/>
    </xf>
    <xf numFmtId="0" fontId="16" fillId="4" borderId="34" xfId="23" applyFont="1" applyFill="1" applyBorder="1" applyAlignment="1"/>
    <xf numFmtId="0" fontId="15" fillId="4" borderId="34" xfId="23" applyFont="1" applyFill="1" applyBorder="1" applyAlignment="1"/>
    <xf numFmtId="1" fontId="15" fillId="3" borderId="32" xfId="23" applyNumberFormat="1" applyFont="1" applyFill="1" applyBorder="1" applyAlignment="1" applyProtection="1">
      <alignment horizontal="center" wrapText="1" shrinkToFit="1"/>
      <protection locked="0"/>
    </xf>
    <xf numFmtId="0" fontId="15" fillId="3" borderId="32" xfId="23" applyFont="1" applyFill="1" applyBorder="1" applyAlignment="1" applyProtection="1">
      <alignment horizontal="left" wrapText="1" shrinkToFit="1"/>
      <protection locked="0"/>
    </xf>
    <xf numFmtId="3" fontId="15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23" fillId="3" borderId="32" xfId="23" applyNumberFormat="1" applyFont="1" applyFill="1" applyBorder="1" applyAlignment="1" applyProtection="1">
      <alignment horizontal="right" wrapText="1" shrinkToFit="1"/>
      <protection locked="0"/>
    </xf>
    <xf numFmtId="3" fontId="15" fillId="6" borderId="32" xfId="23" applyNumberFormat="1" applyFont="1" applyFill="1" applyBorder="1" applyAlignment="1" applyProtection="1">
      <alignment horizontal="center" wrapText="1" shrinkToFit="1"/>
      <protection locked="0"/>
    </xf>
    <xf numFmtId="0" fontId="10" fillId="0" borderId="0" xfId="23" applyNumberFormat="1" applyFont="1" applyFill="1" applyBorder="1" applyAlignment="1" applyProtection="1">
      <alignment horizontal="left"/>
      <protection locked="0"/>
    </xf>
    <xf numFmtId="0" fontId="16" fillId="4" borderId="34" xfId="23" applyFont="1" applyFill="1" applyBorder="1" applyAlignment="1">
      <alignment horizontal="left" vertical="top" wrapText="1"/>
    </xf>
    <xf numFmtId="1" fontId="16" fillId="6" borderId="32" xfId="23" applyNumberFormat="1" applyFont="1" applyFill="1" applyBorder="1" applyAlignment="1" applyProtection="1">
      <alignment horizontal="center" wrapText="1" shrinkToFit="1"/>
      <protection locked="0"/>
    </xf>
    <xf numFmtId="0" fontId="16" fillId="6" borderId="32" xfId="23" applyFont="1" applyFill="1" applyBorder="1" applyAlignment="1" applyProtection="1">
      <alignment horizontal="left" wrapText="1" shrinkToFit="1"/>
      <protection locked="0"/>
    </xf>
    <xf numFmtId="3" fontId="42" fillId="6" borderId="32" xfId="23" applyNumberFormat="1" applyFont="1" applyFill="1" applyBorder="1" applyAlignment="1" applyProtection="1">
      <alignment horizontal="right" wrapText="1" shrinkToFit="1"/>
      <protection locked="0"/>
    </xf>
    <xf numFmtId="3" fontId="40" fillId="6" borderId="32" xfId="23" applyNumberFormat="1" applyFont="1" applyFill="1" applyBorder="1" applyAlignment="1" applyProtection="1">
      <alignment horizontal="right" wrapText="1" shrinkToFit="1"/>
      <protection locked="0"/>
    </xf>
    <xf numFmtId="3" fontId="16" fillId="6" borderId="32" xfId="23" applyNumberFormat="1" applyFont="1" applyFill="1" applyBorder="1" applyAlignment="1" applyProtection="1">
      <alignment horizontal="right" wrapText="1" shrinkToFit="1"/>
      <protection locked="0"/>
    </xf>
    <xf numFmtId="3" fontId="25" fillId="6" borderId="32" xfId="23" applyNumberFormat="1" applyFont="1" applyFill="1" applyBorder="1" applyAlignment="1" applyProtection="1">
      <alignment horizontal="right" wrapText="1" shrinkToFit="1"/>
      <protection locked="0"/>
    </xf>
    <xf numFmtId="3" fontId="16" fillId="6" borderId="32" xfId="23" applyNumberFormat="1" applyFont="1" applyFill="1" applyBorder="1" applyAlignment="1" applyProtection="1">
      <alignment horizontal="center" wrapText="1" shrinkToFit="1"/>
      <protection locked="0"/>
    </xf>
    <xf numFmtId="0" fontId="13" fillId="4" borderId="0" xfId="23" applyNumberFormat="1" applyFont="1" applyFill="1" applyBorder="1" applyAlignment="1" applyProtection="1">
      <alignment horizontal="left"/>
      <protection locked="0"/>
    </xf>
    <xf numFmtId="1" fontId="15" fillId="6" borderId="32" xfId="23" applyNumberFormat="1" applyFont="1" applyFill="1" applyBorder="1" applyAlignment="1" applyProtection="1">
      <alignment horizontal="center" wrapText="1" shrinkToFit="1"/>
      <protection locked="0"/>
    </xf>
    <xf numFmtId="0" fontId="15" fillId="6" borderId="32" xfId="23" applyFont="1" applyFill="1" applyBorder="1" applyAlignment="1" applyProtection="1">
      <alignment horizontal="left" wrapText="1" shrinkToFit="1"/>
      <protection locked="0"/>
    </xf>
    <xf numFmtId="3" fontId="23" fillId="6" borderId="32" xfId="23" applyNumberFormat="1" applyFont="1" applyFill="1" applyBorder="1" applyAlignment="1" applyProtection="1">
      <alignment horizontal="right" wrapText="1" shrinkToFit="1"/>
      <protection locked="0"/>
    </xf>
    <xf numFmtId="3" fontId="15" fillId="6" borderId="32" xfId="23" applyNumberFormat="1" applyFont="1" applyFill="1" applyBorder="1" applyAlignment="1" applyProtection="1">
      <alignment horizontal="right" wrapText="1" shrinkToFit="1"/>
      <protection locked="0"/>
    </xf>
    <xf numFmtId="0" fontId="10" fillId="4" borderId="0" xfId="23" applyNumberFormat="1" applyFont="1" applyFill="1" applyBorder="1" applyAlignment="1" applyProtection="1">
      <alignment horizontal="left"/>
      <protection locked="0"/>
    </xf>
    <xf numFmtId="3" fontId="19" fillId="3" borderId="32" xfId="23" applyNumberFormat="1" applyFont="1" applyFill="1" applyBorder="1" applyAlignment="1" applyProtection="1">
      <alignment horizontal="center" wrapText="1" shrinkToFit="1"/>
      <protection locked="0"/>
    </xf>
    <xf numFmtId="3" fontId="16" fillId="3" borderId="32" xfId="23" applyNumberFormat="1" applyFont="1" applyFill="1" applyBorder="1" applyAlignment="1" applyProtection="1">
      <alignment horizontal="center" shrinkToFit="1"/>
      <protection locked="0"/>
    </xf>
    <xf numFmtId="3" fontId="19" fillId="3" borderId="32" xfId="23" applyNumberFormat="1" applyFont="1" applyFill="1" applyBorder="1" applyAlignment="1" applyProtection="1">
      <alignment horizontal="center" shrinkToFit="1"/>
      <protection locked="0"/>
    </xf>
    <xf numFmtId="3" fontId="40" fillId="3" borderId="32" xfId="23" applyNumberFormat="1" applyFont="1" applyFill="1" applyBorder="1" applyAlignment="1" applyProtection="1">
      <alignment horizontal="right" vertical="center" wrapText="1" shrinkToFit="1"/>
      <protection locked="0"/>
    </xf>
    <xf numFmtId="3" fontId="40" fillId="3" borderId="32" xfId="23" applyNumberFormat="1" applyFont="1" applyFill="1" applyBorder="1" applyAlignment="1" applyProtection="1">
      <alignment horizontal="center" wrapText="1" shrinkToFit="1"/>
      <protection locked="0"/>
    </xf>
    <xf numFmtId="0" fontId="16" fillId="4" borderId="45" xfId="23" applyFont="1" applyFill="1" applyBorder="1" applyAlignment="1"/>
    <xf numFmtId="1" fontId="16" fillId="3" borderId="44" xfId="23" applyNumberFormat="1" applyFont="1" applyFill="1" applyBorder="1" applyAlignment="1" applyProtection="1">
      <alignment horizontal="center" wrapText="1" shrinkToFit="1"/>
      <protection locked="0"/>
    </xf>
    <xf numFmtId="0" fontId="16" fillId="3" borderId="44" xfId="23" applyFont="1" applyFill="1" applyBorder="1" applyAlignment="1" applyProtection="1">
      <alignment horizontal="left" wrapText="1" shrinkToFit="1"/>
      <protection locked="0"/>
    </xf>
    <xf numFmtId="3" fontId="40" fillId="3" borderId="44" xfId="23" applyNumberFormat="1" applyFont="1" applyFill="1" applyBorder="1" applyAlignment="1" applyProtection="1">
      <alignment horizontal="right" wrapText="1" shrinkToFit="1"/>
      <protection locked="0"/>
    </xf>
    <xf numFmtId="3" fontId="16" fillId="3" borderId="44" xfId="23" applyNumberFormat="1" applyFont="1" applyFill="1" applyBorder="1" applyAlignment="1" applyProtection="1">
      <alignment horizontal="right" wrapText="1" shrinkToFit="1"/>
      <protection locked="0"/>
    </xf>
    <xf numFmtId="3" fontId="25" fillId="3" borderId="44" xfId="23" applyNumberFormat="1" applyFont="1" applyFill="1" applyBorder="1" applyAlignment="1" applyProtection="1">
      <alignment horizontal="right" wrapText="1" shrinkToFit="1"/>
      <protection locked="0"/>
    </xf>
    <xf numFmtId="0" fontId="16" fillId="4" borderId="34" xfId="23" applyFont="1" applyFill="1" applyBorder="1" applyAlignment="1">
      <alignment horizontal="left"/>
    </xf>
    <xf numFmtId="1" fontId="21" fillId="3" borderId="32" xfId="23" applyNumberFormat="1" applyFont="1" applyFill="1" applyBorder="1" applyAlignment="1" applyProtection="1">
      <alignment horizontal="center" wrapText="1" shrinkToFit="1"/>
      <protection locked="0"/>
    </xf>
    <xf numFmtId="0" fontId="21" fillId="3" borderId="32" xfId="23" applyFont="1" applyFill="1" applyBorder="1" applyAlignment="1" applyProtection="1">
      <alignment horizontal="left" wrapText="1" shrinkToFit="1"/>
      <protection locked="0"/>
    </xf>
    <xf numFmtId="3" fontId="21" fillId="3" borderId="32" xfId="23" applyNumberFormat="1" applyFont="1" applyFill="1" applyBorder="1" applyAlignment="1" applyProtection="1">
      <alignment horizontal="right" wrapText="1" shrinkToFit="1"/>
      <protection locked="0"/>
    </xf>
    <xf numFmtId="0" fontId="4" fillId="3" borderId="35" xfId="23" applyFont="1" applyFill="1" applyBorder="1" applyAlignment="1" applyProtection="1">
      <alignment horizontal="center" wrapText="1" shrinkToFit="1"/>
      <protection locked="0"/>
    </xf>
    <xf numFmtId="3" fontId="4" fillId="3" borderId="36" xfId="23" applyNumberFormat="1" applyFont="1" applyFill="1" applyBorder="1" applyAlignment="1" applyProtection="1">
      <alignment horizontal="right" wrapText="1" shrinkToFit="1"/>
      <protection locked="0"/>
    </xf>
    <xf numFmtId="3" fontId="29" fillId="3" borderId="36" xfId="23" applyNumberFormat="1" applyFont="1" applyFill="1" applyBorder="1" applyAlignment="1" applyProtection="1">
      <alignment horizontal="center" wrapText="1" shrinkToFit="1"/>
      <protection locked="0"/>
    </xf>
    <xf numFmtId="0" fontId="40" fillId="0" borderId="0" xfId="23" applyNumberFormat="1" applyFont="1" applyFill="1" applyBorder="1" applyAlignment="1" applyProtection="1">
      <alignment horizontal="left"/>
      <protection locked="0"/>
    </xf>
    <xf numFmtId="3" fontId="16" fillId="3" borderId="32" xfId="23" applyNumberFormat="1" applyFont="1" applyFill="1" applyBorder="1" applyAlignment="1" applyProtection="1">
      <alignment horizontal="center" vertical="center" wrapText="1" shrinkToFit="1"/>
      <protection locked="0"/>
    </xf>
    <xf numFmtId="3" fontId="25" fillId="3" borderId="32" xfId="23" applyNumberFormat="1" applyFont="1" applyFill="1" applyBorder="1" applyAlignment="1" applyProtection="1">
      <alignment horizontal="center" vertical="center" wrapText="1" shrinkToFit="1"/>
      <protection locked="0"/>
    </xf>
    <xf numFmtId="0" fontId="4" fillId="3" borderId="0" xfId="23" applyFont="1" applyFill="1" applyAlignment="1" applyProtection="1">
      <alignment horizontal="left" vertical="center" wrapText="1" shrinkToFit="1"/>
      <protection locked="0"/>
    </xf>
    <xf numFmtId="0" fontId="21" fillId="0" borderId="0" xfId="23" applyNumberFormat="1" applyFont="1" applyFill="1" applyBorder="1" applyAlignment="1" applyProtection="1">
      <alignment horizontal="left"/>
      <protection locked="0"/>
    </xf>
    <xf numFmtId="3" fontId="21" fillId="3" borderId="32" xfId="23" applyNumberFormat="1" applyFont="1" applyFill="1" applyBorder="1" applyAlignment="1" applyProtection="1">
      <alignment horizontal="center" wrapText="1" shrinkToFit="1"/>
      <protection locked="0"/>
    </xf>
    <xf numFmtId="1" fontId="21" fillId="3" borderId="32" xfId="23" applyNumberFormat="1" applyFont="1" applyFill="1" applyBorder="1" applyAlignment="1" applyProtection="1">
      <alignment horizontal="left" wrapText="1" shrinkToFit="1"/>
      <protection locked="0"/>
    </xf>
    <xf numFmtId="3" fontId="21" fillId="3" borderId="0" xfId="23" applyNumberFormat="1" applyFont="1" applyFill="1" applyBorder="1" applyAlignment="1" applyProtection="1">
      <alignment horizontal="right" wrapText="1" shrinkToFit="1"/>
      <protection locked="0"/>
    </xf>
    <xf numFmtId="1" fontId="16" fillId="3" borderId="32" xfId="23" applyNumberFormat="1" applyFont="1" applyFill="1" applyBorder="1" applyAlignment="1" applyProtection="1">
      <alignment horizontal="left" wrapText="1" shrinkToFit="1"/>
      <protection locked="0"/>
    </xf>
    <xf numFmtId="3" fontId="4" fillId="3" borderId="0" xfId="23" applyNumberFormat="1" applyFont="1" applyFill="1" applyAlignment="1" applyProtection="1">
      <alignment horizontal="left" vertical="center" wrapText="1" shrinkToFit="1"/>
      <protection locked="0"/>
    </xf>
    <xf numFmtId="0" fontId="16" fillId="0" borderId="7" xfId="23" applyFont="1" applyFill="1" applyBorder="1" applyAlignment="1">
      <alignment horizontal="center" vertical="center"/>
    </xf>
    <xf numFmtId="0" fontId="2" fillId="0" borderId="0" xfId="23" applyNumberFormat="1" applyFont="1" applyFill="1" applyBorder="1" applyAlignment="1" applyProtection="1">
      <alignment horizontal="center" vertical="center"/>
      <protection locked="0"/>
    </xf>
    <xf numFmtId="0" fontId="16" fillId="0" borderId="7" xfId="23" applyFont="1" applyFill="1" applyBorder="1" applyAlignment="1">
      <alignment horizontal="center" vertical="center" wrapText="1"/>
    </xf>
    <xf numFmtId="2" fontId="16" fillId="0" borderId="21" xfId="23" applyNumberFormat="1" applyFont="1" applyFill="1" applyBorder="1" applyAlignment="1"/>
    <xf numFmtId="2" fontId="25" fillId="0" borderId="17" xfId="23" applyNumberFormat="1" applyFont="1" applyFill="1" applyBorder="1" applyAlignment="1">
      <alignment horizontal="left"/>
    </xf>
    <xf numFmtId="2" fontId="25" fillId="0" borderId="17" xfId="23" applyNumberFormat="1" applyFont="1" applyFill="1" applyBorder="1" applyAlignment="1">
      <alignment horizontal="right"/>
    </xf>
    <xf numFmtId="166" fontId="25" fillId="0" borderId="17" xfId="23" applyNumberFormat="1" applyFont="1" applyFill="1" applyBorder="1" applyAlignment="1"/>
    <xf numFmtId="164" fontId="25" fillId="0" borderId="21" xfId="23" applyNumberFormat="1" applyFont="1" applyFill="1" applyBorder="1" applyAlignment="1"/>
    <xf numFmtId="168" fontId="25" fillId="0" borderId="17" xfId="23" applyNumberFormat="1" applyFont="1" applyFill="1" applyBorder="1" applyAlignment="1">
      <alignment horizontal="right"/>
    </xf>
    <xf numFmtId="164" fontId="25" fillId="0" borderId="17" xfId="23" applyNumberFormat="1" applyFont="1" applyFill="1" applyBorder="1" applyAlignment="1">
      <alignment horizontal="right"/>
    </xf>
    <xf numFmtId="3" fontId="4" fillId="3" borderId="20" xfId="23" applyNumberFormat="1" applyFont="1" applyFill="1" applyBorder="1" applyAlignment="1" applyProtection="1">
      <alignment horizontal="right" wrapText="1" shrinkToFit="1"/>
      <protection locked="0"/>
    </xf>
    <xf numFmtId="165" fontId="40" fillId="0" borderId="17" xfId="23" applyNumberFormat="1" applyFont="1" applyFill="1" applyBorder="1" applyAlignment="1">
      <alignment horizontal="right"/>
    </xf>
    <xf numFmtId="1" fontId="17" fillId="2" borderId="0" xfId="23" applyNumberFormat="1" applyFont="1" applyFill="1" applyAlignment="1" applyProtection="1">
      <alignment horizontal="center" vertical="center" wrapText="1" shrinkToFit="1"/>
      <protection locked="0"/>
    </xf>
    <xf numFmtId="3" fontId="17" fillId="0" borderId="0" xfId="23" applyNumberFormat="1" applyFont="1" applyFill="1" applyBorder="1" applyAlignment="1" applyProtection="1">
      <alignment horizontal="left"/>
      <protection locked="0"/>
    </xf>
    <xf numFmtId="0" fontId="17" fillId="0" borderId="0" xfId="23" applyNumberFormat="1" applyFont="1" applyFill="1" applyBorder="1" applyAlignment="1" applyProtection="1">
      <alignment horizontal="left"/>
      <protection locked="0"/>
    </xf>
    <xf numFmtId="3" fontId="16" fillId="0" borderId="21" xfId="23" applyNumberFormat="1" applyFont="1" applyFill="1" applyBorder="1" applyAlignment="1"/>
    <xf numFmtId="4" fontId="16" fillId="0" borderId="21" xfId="23" applyNumberFormat="1" applyFont="1" applyFill="1" applyBorder="1" applyAlignment="1"/>
    <xf numFmtId="170" fontId="16" fillId="0" borderId="21" xfId="23" applyNumberFormat="1" applyFont="1" applyFill="1" applyBorder="1" applyAlignment="1"/>
    <xf numFmtId="4" fontId="25" fillId="0" borderId="21" xfId="23" applyNumberFormat="1" applyFont="1" applyFill="1" applyBorder="1" applyAlignment="1">
      <alignment horizontal="right"/>
    </xf>
    <xf numFmtId="164" fontId="25" fillId="0" borderId="21" xfId="23" applyNumberFormat="1" applyFont="1" applyFill="1" applyBorder="1" applyAlignment="1">
      <alignment horizontal="right"/>
    </xf>
    <xf numFmtId="3" fontId="4" fillId="3" borderId="24" xfId="23" applyNumberFormat="1" applyFont="1" applyFill="1" applyBorder="1" applyAlignment="1" applyProtection="1">
      <alignment horizontal="right" wrapText="1" shrinkToFit="1"/>
      <protection locked="0"/>
    </xf>
    <xf numFmtId="165" fontId="40" fillId="0" borderId="21" xfId="23" applyNumberFormat="1" applyFont="1" applyFill="1" applyBorder="1" applyAlignment="1">
      <alignment horizontal="center"/>
    </xf>
    <xf numFmtId="4" fontId="25" fillId="0" borderId="21" xfId="23" applyNumberFormat="1" applyFont="1" applyFill="1" applyBorder="1" applyAlignment="1"/>
    <xf numFmtId="4" fontId="40" fillId="0" borderId="21" xfId="23" applyNumberFormat="1" applyFont="1" applyFill="1" applyBorder="1" applyAlignment="1">
      <alignment horizontal="right"/>
    </xf>
    <xf numFmtId="165" fontId="40" fillId="0" borderId="46" xfId="23" applyNumberFormat="1" applyFont="1" applyFill="1" applyBorder="1" applyAlignment="1">
      <alignment horizontal="center"/>
    </xf>
    <xf numFmtId="170" fontId="2" fillId="2" borderId="0" xfId="23" applyNumberFormat="1" applyFont="1" applyFill="1" applyAlignment="1" applyProtection="1">
      <alignment horizontal="center" vertical="center" wrapText="1" shrinkToFit="1"/>
      <protection locked="0"/>
    </xf>
    <xf numFmtId="166" fontId="16" fillId="0" borderId="21" xfId="23" applyNumberFormat="1" applyFont="1" applyFill="1" applyBorder="1" applyAlignment="1"/>
    <xf numFmtId="164" fontId="16" fillId="0" borderId="21" xfId="23" applyNumberFormat="1" applyFont="1" applyFill="1" applyBorder="1" applyAlignment="1"/>
    <xf numFmtId="2" fontId="25" fillId="0" borderId="21" xfId="23" applyNumberFormat="1" applyFont="1" applyFill="1" applyBorder="1" applyAlignment="1"/>
    <xf numFmtId="168" fontId="40" fillId="0" borderId="21" xfId="23" applyNumberFormat="1" applyFont="1" applyFill="1" applyBorder="1" applyAlignment="1">
      <alignment horizontal="right"/>
    </xf>
    <xf numFmtId="167" fontId="16" fillId="0" borderId="21" xfId="23" applyNumberFormat="1" applyFont="1" applyFill="1" applyBorder="1" applyAlignment="1"/>
    <xf numFmtId="165" fontId="40" fillId="0" borderId="47" xfId="23" applyNumberFormat="1" applyFont="1" applyFill="1" applyBorder="1" applyAlignment="1">
      <alignment horizontal="center"/>
    </xf>
    <xf numFmtId="2" fontId="16" fillId="0" borderId="25" xfId="23" applyNumberFormat="1" applyFont="1" applyFill="1" applyBorder="1" applyAlignment="1"/>
    <xf numFmtId="167" fontId="25" fillId="0" borderId="21" xfId="23" applyNumberFormat="1" applyFont="1" applyFill="1" applyBorder="1" applyAlignment="1">
      <alignment horizontal="right"/>
    </xf>
    <xf numFmtId="165" fontId="40" fillId="0" borderId="48" xfId="23" applyNumberFormat="1" applyFont="1" applyFill="1" applyBorder="1" applyAlignment="1">
      <alignment horizontal="center"/>
    </xf>
    <xf numFmtId="166" fontId="16" fillId="0" borderId="25" xfId="23" applyNumberFormat="1" applyFont="1" applyFill="1" applyBorder="1" applyAlignment="1"/>
    <xf numFmtId="167" fontId="16" fillId="0" borderId="25" xfId="23" applyNumberFormat="1" applyFont="1" applyFill="1" applyBorder="1" applyAlignment="1"/>
    <xf numFmtId="2" fontId="25" fillId="0" borderId="25" xfId="23" applyNumberFormat="1" applyFont="1" applyFill="1" applyBorder="1" applyAlignment="1"/>
    <xf numFmtId="168" fontId="16" fillId="0" borderId="25" xfId="23" applyNumberFormat="1" applyFont="1" applyFill="1" applyBorder="1" applyAlignment="1">
      <alignment horizontal="right"/>
    </xf>
    <xf numFmtId="164" fontId="25" fillId="0" borderId="25" xfId="23" applyNumberFormat="1" applyFont="1" applyFill="1" applyBorder="1" applyAlignment="1">
      <alignment horizontal="right"/>
    </xf>
    <xf numFmtId="3" fontId="4" fillId="3" borderId="26" xfId="23" applyNumberFormat="1" applyFont="1" applyFill="1" applyBorder="1" applyAlignment="1" applyProtection="1">
      <alignment horizontal="right" wrapText="1" shrinkToFit="1"/>
      <protection locked="0"/>
    </xf>
    <xf numFmtId="165" fontId="40" fillId="0" borderId="25" xfId="23" applyNumberFormat="1" applyFont="1" applyFill="1" applyBorder="1" applyAlignment="1">
      <alignment horizontal="center"/>
    </xf>
    <xf numFmtId="0" fontId="2" fillId="0" borderId="8" xfId="23" applyNumberFormat="1" applyFont="1" applyFill="1" applyBorder="1" applyAlignment="1" applyProtection="1">
      <protection locked="0"/>
    </xf>
    <xf numFmtId="3" fontId="2" fillId="0" borderId="8" xfId="23" applyNumberFormat="1" applyFont="1" applyFill="1" applyBorder="1" applyAlignment="1" applyProtection="1">
      <protection locked="0"/>
    </xf>
    <xf numFmtId="0" fontId="3" fillId="3" borderId="0" xfId="23" applyFont="1" applyFill="1" applyAlignment="1" applyProtection="1">
      <alignment vertical="center" wrapText="1" shrinkToFit="1"/>
      <protection locked="0"/>
    </xf>
    <xf numFmtId="0" fontId="3" fillId="3" borderId="0" xfId="23" applyFont="1" applyFill="1" applyAlignment="1" applyProtection="1">
      <alignment horizontal="center" vertical="center" wrapText="1" shrinkToFit="1"/>
      <protection locked="0"/>
    </xf>
    <xf numFmtId="0" fontId="44" fillId="3" borderId="0" xfId="23" applyFont="1" applyFill="1" applyAlignment="1" applyProtection="1">
      <alignment vertical="center" wrapText="1" shrinkToFit="1"/>
      <protection locked="0"/>
    </xf>
    <xf numFmtId="0" fontId="1" fillId="3" borderId="0" xfId="23" applyFont="1" applyFill="1" applyAlignment="1" applyProtection="1">
      <alignment wrapText="1" shrinkToFit="1"/>
      <protection locked="0"/>
    </xf>
    <xf numFmtId="0" fontId="1" fillId="3" borderId="0" xfId="23" applyFont="1" applyFill="1" applyAlignment="1" applyProtection="1">
      <alignment horizontal="center" vertical="top" wrapText="1" shrinkToFit="1"/>
      <protection locked="0"/>
    </xf>
    <xf numFmtId="0" fontId="1" fillId="3" borderId="0" xfId="23" applyFont="1" applyFill="1" applyAlignment="1" applyProtection="1">
      <alignment vertical="top" wrapText="1" shrinkToFit="1"/>
      <protection locked="0"/>
    </xf>
    <xf numFmtId="3" fontId="4" fillId="3" borderId="0" xfId="23" applyNumberFormat="1" applyFont="1" applyFill="1" applyBorder="1" applyAlignment="1" applyProtection="1">
      <alignment horizontal="right" vertical="center" wrapText="1" shrinkToFit="1"/>
      <protection locked="0"/>
    </xf>
    <xf numFmtId="3" fontId="51" fillId="3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Border="1" applyAlignment="1">
      <alignment horizontal="left"/>
    </xf>
    <xf numFmtId="3" fontId="16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3" fontId="16" fillId="3" borderId="0" xfId="0" applyNumberFormat="1" applyFont="1" applyFill="1" applyBorder="1" applyAlignment="1" applyProtection="1">
      <alignment horizontal="right" vertical="center" wrapText="1" shrinkToFit="1"/>
      <protection locked="0"/>
    </xf>
    <xf numFmtId="3" fontId="21" fillId="3" borderId="0" xfId="0" applyNumberFormat="1" applyFont="1" applyFill="1" applyBorder="1" applyAlignment="1" applyProtection="1">
      <alignment horizontal="center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3" fontId="4" fillId="3" borderId="35" xfId="0" applyNumberFormat="1" applyFont="1" applyFill="1" applyBorder="1" applyAlignment="1" applyProtection="1">
      <alignment horizontal="right" wrapText="1" shrinkToFit="1"/>
      <protection locked="0"/>
    </xf>
    <xf numFmtId="3" fontId="13" fillId="0" borderId="0" xfId="0" applyNumberFormat="1" applyFont="1" applyFill="1" applyBorder="1" applyAlignment="1" applyProtection="1">
      <alignment horizontal="left"/>
      <protection locked="0"/>
    </xf>
    <xf numFmtId="1" fontId="2" fillId="0" borderId="0" xfId="0" applyNumberFormat="1" applyFont="1" applyFill="1" applyBorder="1" applyAlignment="1" applyProtection="1">
      <alignment horizontal="left"/>
      <protection locked="0"/>
    </xf>
    <xf numFmtId="3" fontId="25" fillId="3" borderId="44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27" fillId="3" borderId="32" xfId="0" applyNumberFormat="1" applyFont="1" applyFill="1" applyBorder="1" applyAlignment="1" applyProtection="1">
      <alignment horizontal="right" wrapText="1" shrinkToFit="1"/>
      <protection locked="0"/>
    </xf>
    <xf numFmtId="3" fontId="25" fillId="3" borderId="0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3" fontId="16" fillId="3" borderId="52" xfId="0" applyNumberFormat="1" applyFont="1" applyFill="1" applyBorder="1" applyAlignment="1" applyProtection="1">
      <alignment horizontal="center" vertical="center" wrapText="1" shrinkToFit="1"/>
      <protection locked="0"/>
    </xf>
    <xf numFmtId="3" fontId="16" fillId="3" borderId="52" xfId="0" applyNumberFormat="1" applyFont="1" applyFill="1" applyBorder="1" applyAlignment="1" applyProtection="1">
      <alignment horizontal="left" vertical="center" wrapText="1" shrinkToFit="1"/>
      <protection locked="0"/>
    </xf>
    <xf numFmtId="3" fontId="16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3" fontId="16" fillId="3" borderId="7" xfId="0" applyNumberFormat="1" applyFont="1" applyFill="1" applyBorder="1" applyAlignment="1" applyProtection="1">
      <alignment horizontal="left" vertical="center" wrapText="1" shrinkToFit="1"/>
      <protection locked="0"/>
    </xf>
    <xf numFmtId="1" fontId="16" fillId="3" borderId="7" xfId="0" applyNumberFormat="1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41" fontId="21" fillId="3" borderId="32" xfId="0" applyNumberFormat="1" applyFont="1" applyFill="1" applyBorder="1" applyAlignment="1" applyProtection="1">
      <alignment horizontal="center" wrapText="1" shrinkToFit="1"/>
      <protection locked="0"/>
    </xf>
    <xf numFmtId="3" fontId="15" fillId="3" borderId="32" xfId="0" applyNumberFormat="1" applyFont="1" applyFill="1" applyBorder="1" applyAlignment="1" applyProtection="1">
      <alignment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41" fontId="27" fillId="3" borderId="32" xfId="0" applyNumberFormat="1" applyFont="1" applyFill="1" applyBorder="1" applyAlignment="1" applyProtection="1">
      <alignment horizont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41" fontId="21" fillId="3" borderId="32" xfId="0" applyNumberFormat="1" applyFont="1" applyFill="1" applyBorder="1" applyAlignment="1" applyProtection="1">
      <alignment horizontal="left" wrapText="1" shrinkToFit="1"/>
      <protection locked="0"/>
    </xf>
    <xf numFmtId="41" fontId="22" fillId="3" borderId="32" xfId="0" applyNumberFormat="1" applyFont="1" applyFill="1" applyBorder="1" applyAlignment="1" applyProtection="1">
      <alignment horizontal="right" wrapText="1" shrinkToFit="1"/>
      <protection locked="0"/>
    </xf>
    <xf numFmtId="1" fontId="16" fillId="3" borderId="32" xfId="0" quotePrefix="1" applyNumberFormat="1" applyFont="1" applyFill="1" applyBorder="1" applyAlignment="1" applyProtection="1">
      <alignment horizont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3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41" fontId="4" fillId="3" borderId="32" xfId="0" applyNumberFormat="1" applyFont="1" applyFill="1" applyBorder="1" applyAlignment="1" applyProtection="1">
      <alignment horizontal="left" wrapText="1" shrinkToFit="1"/>
      <protection locked="0"/>
    </xf>
    <xf numFmtId="0" fontId="16" fillId="7" borderId="29" xfId="0" applyFont="1" applyFill="1" applyBorder="1" applyAlignment="1" applyProtection="1">
      <alignment horizontal="center" wrapText="1" shrinkToFit="1"/>
      <protection locked="0"/>
    </xf>
    <xf numFmtId="0" fontId="15" fillId="8" borderId="33" xfId="0" applyFont="1" applyFill="1" applyBorder="1" applyAlignment="1"/>
    <xf numFmtId="1" fontId="15" fillId="7" borderId="32" xfId="0" applyNumberFormat="1" applyFont="1" applyFill="1" applyBorder="1" applyAlignment="1" applyProtection="1">
      <alignment horizontal="center" wrapText="1" shrinkToFit="1"/>
      <protection locked="0"/>
    </xf>
    <xf numFmtId="0" fontId="15" fillId="7" borderId="32" xfId="0" applyFont="1" applyFill="1" applyBorder="1" applyAlignment="1" applyProtection="1">
      <alignment horizontal="left" wrapText="1" shrinkToFit="1"/>
      <protection locked="0"/>
    </xf>
    <xf numFmtId="3" fontId="23" fillId="7" borderId="32" xfId="0" applyNumberFormat="1" applyFont="1" applyFill="1" applyBorder="1" applyAlignment="1" applyProtection="1">
      <alignment horizontal="right" wrapText="1" shrinkToFit="1"/>
      <protection locked="0"/>
    </xf>
    <xf numFmtId="3" fontId="15" fillId="7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7" borderId="32" xfId="0" applyNumberFormat="1" applyFont="1" applyFill="1" applyBorder="1" applyAlignment="1" applyProtection="1">
      <alignment horizontal="center" wrapText="1" shrinkToFit="1"/>
      <protection locked="0"/>
    </xf>
    <xf numFmtId="1" fontId="10" fillId="7" borderId="0" xfId="0" applyNumberFormat="1" applyFont="1" applyFill="1" applyAlignment="1" applyProtection="1">
      <alignment horizontal="center" wrapText="1" shrinkToFit="1"/>
      <protection locked="0"/>
    </xf>
    <xf numFmtId="0" fontId="10" fillId="8" borderId="0" xfId="0" applyNumberFormat="1" applyFont="1" applyFill="1" applyBorder="1" applyAlignment="1" applyProtection="1">
      <alignment horizontal="left"/>
      <protection locked="0"/>
    </xf>
    <xf numFmtId="0" fontId="16" fillId="8" borderId="33" xfId="0" applyFont="1" applyFill="1" applyBorder="1" applyAlignment="1"/>
    <xf numFmtId="1" fontId="16" fillId="7" borderId="32" xfId="0" applyNumberFormat="1" applyFont="1" applyFill="1" applyBorder="1" applyAlignment="1" applyProtection="1">
      <alignment horizontal="center" wrapText="1" shrinkToFit="1"/>
      <protection locked="0"/>
    </xf>
    <xf numFmtId="0" fontId="16" fillId="7" borderId="32" xfId="0" applyFont="1" applyFill="1" applyBorder="1" applyAlignment="1" applyProtection="1">
      <alignment horizontal="left" wrapText="1" shrinkToFit="1"/>
      <protection locked="0"/>
    </xf>
    <xf numFmtId="3" fontId="42" fillId="7" borderId="32" xfId="0" applyNumberFormat="1" applyFont="1" applyFill="1" applyBorder="1" applyAlignment="1" applyProtection="1">
      <alignment horizontal="right" wrapText="1" shrinkToFit="1"/>
      <protection locked="0"/>
    </xf>
    <xf numFmtId="3" fontId="40" fillId="7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7" borderId="32" xfId="0" applyNumberFormat="1" applyFont="1" applyFill="1" applyBorder="1" applyAlignment="1" applyProtection="1">
      <alignment horizontal="right" wrapText="1" shrinkToFit="1"/>
      <protection locked="0"/>
    </xf>
    <xf numFmtId="3" fontId="25" fillId="7" borderId="32" xfId="0" applyNumberFormat="1" applyFont="1" applyFill="1" applyBorder="1" applyAlignment="1" applyProtection="1">
      <alignment horizontal="right" wrapText="1" shrinkToFit="1"/>
      <protection locked="0"/>
    </xf>
    <xf numFmtId="1" fontId="13" fillId="7" borderId="0" xfId="0" applyNumberFormat="1" applyFont="1" applyFill="1" applyAlignment="1" applyProtection="1">
      <alignment horizontal="center" wrapText="1" shrinkToFit="1"/>
      <protection locked="0"/>
    </xf>
    <xf numFmtId="0" fontId="13" fillId="8" borderId="0" xfId="0" applyNumberFormat="1" applyFont="1" applyFill="1" applyBorder="1" applyAlignment="1" applyProtection="1">
      <alignment horizontal="left"/>
      <protection locked="0"/>
    </xf>
    <xf numFmtId="3" fontId="42" fillId="6" borderId="32" xfId="0" applyNumberFormat="1" applyFont="1" applyFill="1" applyBorder="1" applyAlignment="1" applyProtection="1">
      <alignment horizontal="right" wrapText="1" shrinkToFit="1"/>
      <protection locked="0"/>
    </xf>
    <xf numFmtId="3" fontId="16" fillId="6" borderId="32" xfId="0" applyNumberFormat="1" applyFont="1" applyFill="1" applyBorder="1" applyAlignment="1" applyProtection="1">
      <alignment horizontal="center" wrapText="1" shrinkToFit="1"/>
      <protection locked="0"/>
    </xf>
    <xf numFmtId="3" fontId="28" fillId="3" borderId="32" xfId="0" applyNumberFormat="1" applyFont="1" applyFill="1" applyBorder="1" applyAlignment="1" applyProtection="1">
      <alignment horizontal="right" wrapText="1" shrinkToFit="1"/>
      <protection locked="0"/>
    </xf>
    <xf numFmtId="0" fontId="2" fillId="3" borderId="0" xfId="0" applyFont="1" applyFill="1" applyAlignment="1" applyProtection="1">
      <alignment horizontal="left" vertical="center" wrapText="1" shrinkToFit="1"/>
      <protection locked="0"/>
    </xf>
    <xf numFmtId="0" fontId="10" fillId="3" borderId="0" xfId="0" quotePrefix="1" applyFont="1" applyFill="1" applyAlignment="1" applyProtection="1">
      <alignment horizontal="left" vertical="center" wrapText="1" shrinkToFit="1"/>
      <protection locked="0"/>
    </xf>
    <xf numFmtId="0" fontId="10" fillId="3" borderId="0" xfId="0" applyFont="1" applyFill="1" applyAlignment="1" applyProtection="1">
      <alignment horizontal="left" vertical="center" wrapText="1" shrinkToFi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0" fontId="12" fillId="3" borderId="0" xfId="0" applyFont="1" applyFill="1" applyAlignment="1" applyProtection="1">
      <alignment horizontal="center" vertical="center" wrapText="1" shrinkToFit="1"/>
      <protection locked="0"/>
    </xf>
    <xf numFmtId="0" fontId="14" fillId="3" borderId="0" xfId="0" applyFont="1" applyFill="1" applyAlignment="1" applyProtection="1">
      <alignment horizontal="center" vertical="top" wrapText="1" shrinkToFit="1"/>
      <protection locked="0"/>
    </xf>
    <xf numFmtId="0" fontId="1" fillId="3" borderId="0" xfId="0" applyFont="1" applyFill="1" applyAlignment="1" applyProtection="1">
      <alignment horizontal="center" vertical="center" wrapText="1" shrinkToFit="1"/>
      <protection locked="0"/>
    </xf>
    <xf numFmtId="0" fontId="11" fillId="3" borderId="0" xfId="0" applyFont="1" applyFill="1" applyAlignment="1" applyProtection="1">
      <alignment horizontal="left" vertical="center" wrapText="1" shrinkToFit="1"/>
      <protection locked="0"/>
    </xf>
    <xf numFmtId="0" fontId="4" fillId="3" borderId="29" xfId="0" applyFont="1" applyFill="1" applyBorder="1" applyAlignment="1" applyProtection="1">
      <alignment horizontal="left" wrapText="1" shrinkToFit="1"/>
      <protection locked="0"/>
    </xf>
    <xf numFmtId="0" fontId="4" fillId="3" borderId="30" xfId="0" applyFont="1" applyFill="1" applyBorder="1" applyAlignment="1" applyProtection="1">
      <alignment horizontal="left" wrapText="1" shrinkToFit="1"/>
      <protection locked="0"/>
    </xf>
    <xf numFmtId="0" fontId="4" fillId="3" borderId="31" xfId="0" applyFont="1" applyFill="1" applyBorder="1" applyAlignment="1" applyProtection="1">
      <alignment horizontal="left" wrapText="1" shrinkToFit="1"/>
      <protection locked="0"/>
    </xf>
    <xf numFmtId="0" fontId="8" fillId="3" borderId="0" xfId="0" applyFont="1" applyFill="1" applyAlignment="1" applyProtection="1">
      <alignment horizontal="left" vertical="center" wrapText="1" shrinkToFit="1"/>
      <protection locked="0"/>
    </xf>
    <xf numFmtId="0" fontId="1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4" xfId="0" applyFont="1" applyFill="1" applyBorder="1" applyAlignment="1" applyProtection="1">
      <alignment horizontal="center" vertical="center" wrapText="1" shrinkToFit="1"/>
      <protection locked="0"/>
    </xf>
    <xf numFmtId="0" fontId="1" fillId="3" borderId="57" xfId="0" applyFont="1" applyFill="1" applyBorder="1" applyAlignment="1" applyProtection="1">
      <alignment horizontal="center" vertical="center" wrapText="1" shrinkToFit="1"/>
      <protection locked="0"/>
    </xf>
    <xf numFmtId="0" fontId="1" fillId="3" borderId="2" xfId="0" applyFont="1" applyFill="1" applyBorder="1" applyAlignment="1" applyProtection="1">
      <alignment horizontal="center" vertical="center" wrapText="1" shrinkToFit="1"/>
      <protection locked="0"/>
    </xf>
    <xf numFmtId="0" fontId="1" fillId="3" borderId="56" xfId="0" applyFont="1" applyFill="1" applyBorder="1" applyAlignment="1" applyProtection="1">
      <alignment horizontal="center" vertical="center" wrapText="1" shrinkToFit="1"/>
      <protection locked="0"/>
    </xf>
    <xf numFmtId="0" fontId="1" fillId="3" borderId="3" xfId="0" applyFont="1" applyFill="1" applyBorder="1" applyAlignment="1" applyProtection="1">
      <alignment horizontal="center" vertical="center" wrapText="1" shrinkToFit="1"/>
      <protection locked="0"/>
    </xf>
    <xf numFmtId="0" fontId="9" fillId="3" borderId="2" xfId="0" applyFont="1" applyFill="1" applyBorder="1" applyAlignment="1" applyProtection="1">
      <alignment horizontal="center" vertical="center" wrapText="1" shrinkToFit="1"/>
      <protection locked="0"/>
    </xf>
    <xf numFmtId="0" fontId="9" fillId="3" borderId="3" xfId="0" applyFont="1" applyFill="1" applyBorder="1" applyAlignment="1" applyProtection="1">
      <alignment horizontal="center" vertical="center" wrapText="1" shrinkToFit="1"/>
      <protection locked="0"/>
    </xf>
    <xf numFmtId="0" fontId="4" fillId="3" borderId="28" xfId="0" applyFont="1" applyFill="1" applyBorder="1" applyAlignment="1" applyProtection="1">
      <alignment horizontal="left" vertical="center" wrapText="1" shrinkToFit="1"/>
      <protection locked="0"/>
    </xf>
    <xf numFmtId="0" fontId="16" fillId="3" borderId="0" xfId="0" applyFont="1" applyFill="1" applyAlignment="1" applyProtection="1">
      <alignment horizontal="left" wrapText="1" shrinkToFit="1"/>
      <protection locked="0"/>
    </xf>
    <xf numFmtId="0" fontId="4" fillId="3" borderId="0" xfId="0" applyFont="1" applyFill="1" applyAlignment="1" applyProtection="1">
      <alignment horizontal="left" vertical="center" wrapText="1" shrinkToFit="1"/>
      <protection locked="0"/>
    </xf>
    <xf numFmtId="0" fontId="21" fillId="0" borderId="0" xfId="0" applyNumberFormat="1" applyFont="1" applyFill="1" applyBorder="1" applyAlignment="1" applyProtection="1">
      <alignment horizontal="left"/>
      <protection locked="0"/>
    </xf>
    <xf numFmtId="0" fontId="25" fillId="0" borderId="7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  <protection locked="0" hidden="1"/>
    </xf>
    <xf numFmtId="0" fontId="26" fillId="0" borderId="13" xfId="0" applyFont="1" applyFill="1" applyBorder="1" applyAlignment="1" applyProtection="1">
      <alignment horizontal="center" vertical="center" wrapText="1"/>
      <protection locked="0" hidden="1"/>
    </xf>
    <xf numFmtId="0" fontId="26" fillId="0" borderId="14" xfId="0" applyFont="1" applyFill="1" applyBorder="1" applyAlignment="1" applyProtection="1">
      <alignment horizontal="center" vertical="center" wrapText="1"/>
      <protection locked="0" hidden="1"/>
    </xf>
    <xf numFmtId="0" fontId="26" fillId="0" borderId="15" xfId="0" applyFont="1" applyFill="1" applyBorder="1" applyAlignment="1" applyProtection="1">
      <alignment horizontal="center" vertical="center" wrapText="1"/>
      <protection locked="0" hidden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 applyProtection="1">
      <alignment horizontal="center" wrapText="1" shrinkToFit="1"/>
      <protection locked="0"/>
    </xf>
    <xf numFmtId="0" fontId="11" fillId="3" borderId="0" xfId="0" applyFont="1" applyFill="1" applyAlignment="1" applyProtection="1">
      <alignment horizontal="center" wrapText="1" shrinkToFit="1"/>
      <protection locked="0"/>
    </xf>
    <xf numFmtId="0" fontId="25" fillId="0" borderId="18" xfId="0" applyFont="1" applyFill="1" applyBorder="1" applyAlignment="1" applyProtection="1">
      <alignment horizontal="left"/>
      <protection locked="0" hidden="1"/>
    </xf>
    <xf numFmtId="0" fontId="25" fillId="0" borderId="19" xfId="0" applyFont="1" applyFill="1" applyBorder="1" applyAlignment="1" applyProtection="1">
      <alignment horizontal="left"/>
      <protection locked="0" hidden="1"/>
    </xf>
    <xf numFmtId="0" fontId="26" fillId="0" borderId="22" xfId="0" applyFont="1" applyFill="1" applyBorder="1" applyAlignment="1" applyProtection="1">
      <alignment horizontal="left"/>
      <protection locked="0" hidden="1"/>
    </xf>
    <xf numFmtId="0" fontId="26" fillId="0" borderId="23" xfId="0" applyFont="1" applyFill="1" applyBorder="1" applyAlignment="1" applyProtection="1">
      <alignment horizontal="left"/>
      <protection locked="0" hidden="1"/>
    </xf>
    <xf numFmtId="0" fontId="26" fillId="0" borderId="21" xfId="0" applyFont="1" applyFill="1" applyBorder="1" applyAlignment="1">
      <alignment horizontal="left"/>
    </xf>
    <xf numFmtId="0" fontId="26" fillId="0" borderId="25" xfId="0" applyFont="1" applyFill="1" applyBorder="1" applyAlignment="1">
      <alignment horizontal="left"/>
    </xf>
    <xf numFmtId="0" fontId="3" fillId="3" borderId="8" xfId="0" applyFont="1" applyFill="1" applyBorder="1" applyAlignment="1" applyProtection="1">
      <alignment horizontal="center" wrapText="1" shrinkToFit="1"/>
      <protection locked="0"/>
    </xf>
    <xf numFmtId="0" fontId="1" fillId="3" borderId="8" xfId="0" applyFont="1" applyFill="1" applyBorder="1" applyAlignment="1" applyProtection="1">
      <alignment horizontal="center" wrapText="1" shrinkToFit="1"/>
      <protection locked="0"/>
    </xf>
    <xf numFmtId="0" fontId="3" fillId="3" borderId="0" xfId="0" applyFont="1" applyFill="1" applyAlignment="1" applyProtection="1">
      <alignment horizontal="center" vertical="top" wrapText="1" shrinkToFit="1"/>
      <protection locked="0"/>
    </xf>
    <xf numFmtId="0" fontId="2" fillId="3" borderId="0" xfId="0" applyFont="1" applyFill="1" applyAlignment="1" applyProtection="1">
      <alignment horizontal="right" vertical="center" wrapText="1" shrinkToFit="1"/>
      <protection locked="0"/>
    </xf>
    <xf numFmtId="0" fontId="50" fillId="3" borderId="0" xfId="0" applyFont="1" applyFill="1" applyBorder="1" applyAlignment="1" applyProtection="1">
      <alignment horizontal="center" wrapText="1" shrinkToFit="1"/>
      <protection locked="0"/>
    </xf>
    <xf numFmtId="0" fontId="25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>
      <alignment horizontal="left"/>
    </xf>
    <xf numFmtId="0" fontId="51" fillId="3" borderId="0" xfId="0" applyFont="1" applyFill="1" applyBorder="1" applyAlignment="1" applyProtection="1">
      <alignment horizontal="center" wrapText="1" shrinkToFit="1"/>
      <protection locked="0"/>
    </xf>
    <xf numFmtId="0" fontId="50" fillId="3" borderId="0" xfId="0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horizontal="left" wrapText="1" shrinkToFit="1"/>
      <protection locked="0"/>
    </xf>
    <xf numFmtId="0" fontId="16" fillId="3" borderId="8" xfId="0" applyFont="1" applyFill="1" applyBorder="1" applyAlignment="1" applyProtection="1">
      <alignment horizontal="left" wrapText="1" shrinkToFit="1"/>
      <protection locked="0"/>
    </xf>
    <xf numFmtId="0" fontId="25" fillId="3" borderId="0" xfId="0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 hidden="1"/>
    </xf>
    <xf numFmtId="3" fontId="25" fillId="3" borderId="0" xfId="0" applyNumberFormat="1" applyFont="1" applyFill="1" applyBorder="1" applyAlignment="1" applyProtection="1">
      <alignment horizontal="center" wrapText="1" shrinkToFit="1"/>
      <protection locked="0"/>
    </xf>
    <xf numFmtId="0" fontId="16" fillId="3" borderId="0" xfId="0" applyFont="1" applyFill="1" applyBorder="1" applyAlignment="1" applyProtection="1">
      <alignment horizontal="left" wrapText="1" shrinkToFit="1"/>
      <protection locked="0"/>
    </xf>
    <xf numFmtId="0" fontId="4" fillId="3" borderId="35" xfId="0" applyFont="1" applyFill="1" applyBorder="1" applyAlignment="1" applyProtection="1">
      <alignment horizontal="left" wrapText="1" shrinkToFit="1"/>
      <protection locked="0"/>
    </xf>
    <xf numFmtId="0" fontId="4" fillId="3" borderId="49" xfId="0" applyFont="1" applyFill="1" applyBorder="1" applyAlignment="1" applyProtection="1">
      <alignment horizontal="left" wrapText="1" shrinkToFit="1"/>
      <protection locked="0"/>
    </xf>
    <xf numFmtId="0" fontId="4" fillId="3" borderId="50" xfId="0" applyFont="1" applyFill="1" applyBorder="1" applyAlignment="1" applyProtection="1">
      <alignment horizontal="left" wrapText="1" shrinkToFit="1"/>
      <protection locked="0"/>
    </xf>
    <xf numFmtId="0" fontId="50" fillId="3" borderId="8" xfId="0" applyFont="1" applyFill="1" applyBorder="1" applyAlignment="1" applyProtection="1">
      <alignment horizontal="center" wrapText="1" shrinkToFit="1"/>
      <protection locked="0"/>
    </xf>
    <xf numFmtId="0" fontId="51" fillId="3" borderId="0" xfId="0" applyFont="1" applyFill="1" applyAlignment="1" applyProtection="1">
      <alignment horizontal="center" vertical="top" wrapText="1" shrinkToFit="1"/>
      <protection locked="0"/>
    </xf>
    <xf numFmtId="0" fontId="50" fillId="3" borderId="0" xfId="0" applyFont="1" applyFill="1" applyAlignment="1" applyProtection="1">
      <alignment horizontal="center" vertical="center" wrapText="1" shrinkToFit="1"/>
      <protection locked="0"/>
    </xf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right" vertical="center" wrapText="1" shrinkToFit="1"/>
      <protection locked="0"/>
    </xf>
    <xf numFmtId="0" fontId="54" fillId="3" borderId="7" xfId="0" applyFont="1" applyFill="1" applyBorder="1" applyAlignment="1" applyProtection="1">
      <alignment horizontal="center" vertical="center" wrapText="1" shrinkToFit="1"/>
      <protection locked="0"/>
    </xf>
    <xf numFmtId="0" fontId="25" fillId="3" borderId="44" xfId="0" applyFont="1" applyFill="1" applyBorder="1" applyAlignment="1" applyProtection="1">
      <alignment horizontal="left" vertical="center" wrapText="1" shrinkToFit="1"/>
      <protection locked="0"/>
    </xf>
    <xf numFmtId="0" fontId="25" fillId="3" borderId="29" xfId="0" applyFont="1" applyFill="1" applyBorder="1" applyAlignment="1" applyProtection="1">
      <alignment horizontal="left" wrapText="1" shrinkToFit="1"/>
      <protection locked="0"/>
    </xf>
    <xf numFmtId="0" fontId="25" fillId="3" borderId="30" xfId="0" applyFont="1" applyFill="1" applyBorder="1" applyAlignment="1" applyProtection="1">
      <alignment horizontal="left" wrapText="1" shrinkToFit="1"/>
      <protection locked="0"/>
    </xf>
    <xf numFmtId="0" fontId="25" fillId="3" borderId="31" xfId="0" applyFont="1" applyFill="1" applyBorder="1" applyAlignment="1" applyProtection="1">
      <alignment horizontal="left" wrapText="1" shrinkToFit="1"/>
      <protection locked="0"/>
    </xf>
    <xf numFmtId="0" fontId="25" fillId="3" borderId="25" xfId="0" applyFont="1" applyFill="1" applyBorder="1" applyAlignment="1" applyProtection="1">
      <alignment horizontal="left" wrapText="1" shrinkToFit="1"/>
      <protection locked="0"/>
    </xf>
    <xf numFmtId="0" fontId="52" fillId="3" borderId="0" xfId="0" applyFont="1" applyFill="1" applyAlignment="1" applyProtection="1">
      <alignment horizontal="left" vertical="center" wrapText="1" shrinkToFit="1"/>
      <protection locked="0"/>
    </xf>
    <xf numFmtId="0" fontId="50" fillId="3" borderId="7" xfId="0" applyFont="1" applyFill="1" applyBorder="1" applyAlignment="1" applyProtection="1">
      <alignment horizontal="center" vertical="center" wrapText="1" shrinkToFit="1"/>
      <protection locked="0"/>
    </xf>
    <xf numFmtId="0" fontId="50" fillId="3" borderId="10" xfId="0" applyFont="1" applyFill="1" applyBorder="1" applyAlignment="1" applyProtection="1">
      <alignment horizontal="center" vertical="center" wrapText="1" shrinkToFit="1"/>
      <protection locked="0"/>
    </xf>
    <xf numFmtId="0" fontId="50" fillId="3" borderId="5" xfId="0" applyFont="1" applyFill="1" applyBorder="1" applyAlignment="1" applyProtection="1">
      <alignment horizontal="center" vertical="center" wrapText="1" shrinkToFit="1"/>
      <protection locked="0"/>
    </xf>
    <xf numFmtId="0" fontId="50" fillId="3" borderId="11" xfId="0" applyFont="1" applyFill="1" applyBorder="1" applyAlignment="1" applyProtection="1">
      <alignment horizontal="center" vertical="center" wrapText="1" shrinkToFit="1"/>
      <protection locked="0"/>
    </xf>
    <xf numFmtId="0" fontId="51" fillId="3" borderId="0" xfId="0" applyFont="1" applyFill="1" applyBorder="1" applyAlignment="1" applyProtection="1">
      <alignment horizontal="left" wrapText="1" shrinkToFit="1"/>
      <protection locked="0"/>
    </xf>
    <xf numFmtId="0" fontId="3" fillId="3" borderId="0" xfId="0" applyFont="1" applyFill="1" applyBorder="1" applyAlignment="1" applyProtection="1">
      <alignment horizontal="left" wrapText="1" shrinkToFit="1"/>
      <protection locked="0"/>
    </xf>
    <xf numFmtId="0" fontId="3" fillId="3" borderId="8" xfId="0" applyFont="1" applyFill="1" applyBorder="1" applyAlignment="1" applyProtection="1">
      <alignment horizontal="left" wrapText="1" shrinkToFit="1"/>
      <protection locked="0"/>
    </xf>
    <xf numFmtId="0" fontId="2" fillId="3" borderId="2" xfId="0" applyFont="1" applyFill="1" applyBorder="1" applyAlignment="1" applyProtection="1">
      <alignment horizontal="center" vertical="center" wrapText="1" shrinkToFit="1"/>
      <protection locked="0"/>
    </xf>
    <xf numFmtId="0" fontId="2" fillId="3" borderId="3" xfId="0" applyFont="1" applyFill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Alignment="1" applyProtection="1">
      <alignment horizontal="left" wrapText="1" shrinkToFit="1"/>
      <protection locked="0"/>
    </xf>
    <xf numFmtId="0" fontId="40" fillId="0" borderId="6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40" fillId="3" borderId="0" xfId="0" applyFont="1" applyFill="1" applyAlignment="1" applyProtection="1">
      <alignment horizontal="left" wrapText="1" shrinkToFit="1"/>
      <protection locked="0"/>
    </xf>
    <xf numFmtId="0" fontId="16" fillId="0" borderId="12" xfId="0" applyFont="1" applyFill="1" applyBorder="1" applyAlignment="1" applyProtection="1">
      <alignment horizontal="center" vertical="center" wrapText="1"/>
      <protection locked="0" hidden="1"/>
    </xf>
    <xf numFmtId="0" fontId="16" fillId="0" borderId="13" xfId="0" applyFont="1" applyFill="1" applyBorder="1" applyAlignment="1" applyProtection="1">
      <alignment horizontal="center" vertical="center" wrapText="1"/>
      <protection locked="0" hidden="1"/>
    </xf>
    <xf numFmtId="0" fontId="16" fillId="0" borderId="14" xfId="0" applyFont="1" applyFill="1" applyBorder="1" applyAlignment="1" applyProtection="1">
      <alignment horizontal="center" vertical="center" wrapText="1"/>
      <protection locked="0" hidden="1"/>
    </xf>
    <xf numFmtId="0" fontId="16" fillId="0" borderId="15" xfId="0" applyFont="1" applyFill="1" applyBorder="1" applyAlignment="1" applyProtection="1">
      <alignment horizontal="center" vertical="center" wrapText="1"/>
      <protection locked="0" hidden="1"/>
    </xf>
    <xf numFmtId="3" fontId="4" fillId="3" borderId="16" xfId="0" applyNumberFormat="1" applyFont="1" applyFill="1" applyBorder="1" applyAlignment="1" applyProtection="1">
      <alignment horizontal="center" wrapText="1" shrinkToFit="1"/>
      <protection locked="0"/>
    </xf>
    <xf numFmtId="3" fontId="4" fillId="3" borderId="9" xfId="0" applyNumberFormat="1" applyFont="1" applyFill="1" applyBorder="1" applyAlignment="1" applyProtection="1">
      <alignment horizontal="center" wrapText="1" shrinkToFit="1"/>
      <protection locked="0"/>
    </xf>
    <xf numFmtId="0" fontId="44" fillId="3" borderId="1" xfId="0" applyFont="1" applyFill="1" applyBorder="1" applyAlignment="1" applyProtection="1">
      <alignment horizontal="center" vertical="center" wrapText="1" shrinkToFit="1"/>
      <protection locked="0"/>
    </xf>
    <xf numFmtId="0" fontId="1" fillId="3" borderId="8" xfId="23" applyFont="1" applyFill="1" applyBorder="1" applyAlignment="1" applyProtection="1">
      <alignment horizontal="center" wrapText="1" shrinkToFit="1"/>
      <protection locked="0"/>
    </xf>
    <xf numFmtId="0" fontId="3" fillId="3" borderId="0" xfId="23" applyFont="1" applyFill="1" applyAlignment="1" applyProtection="1">
      <alignment horizontal="center" vertical="top" wrapText="1" shrinkToFit="1"/>
      <protection locked="0"/>
    </xf>
    <xf numFmtId="0" fontId="1" fillId="3" borderId="0" xfId="23" applyFont="1" applyFill="1" applyAlignment="1" applyProtection="1">
      <alignment horizontal="center" vertical="center" wrapText="1" shrinkToFit="1"/>
      <protection locked="0"/>
    </xf>
    <xf numFmtId="0" fontId="2" fillId="0" borderId="0" xfId="23" applyNumberFormat="1" applyFont="1" applyFill="1" applyBorder="1" applyAlignment="1" applyProtection="1">
      <alignment horizontal="left"/>
      <protection locked="0"/>
    </xf>
    <xf numFmtId="0" fontId="2" fillId="3" borderId="0" xfId="23" applyFont="1" applyFill="1" applyAlignment="1" applyProtection="1">
      <alignment horizontal="right" vertical="center" wrapText="1" shrinkToFit="1"/>
      <protection locked="0"/>
    </xf>
    <xf numFmtId="0" fontId="3" fillId="3" borderId="8" xfId="23" applyFont="1" applyFill="1" applyBorder="1" applyAlignment="1" applyProtection="1">
      <alignment horizontal="center" wrapText="1" shrinkToFit="1"/>
      <protection locked="0"/>
    </xf>
    <xf numFmtId="0" fontId="11" fillId="3" borderId="0" xfId="23" applyFont="1" applyFill="1" applyAlignment="1" applyProtection="1">
      <alignment horizontal="center" wrapText="1" shrinkToFit="1"/>
      <protection locked="0"/>
    </xf>
    <xf numFmtId="0" fontId="40" fillId="0" borderId="6" xfId="23" applyFont="1" applyFill="1" applyBorder="1" applyAlignment="1">
      <alignment horizontal="center" vertical="center" wrapText="1"/>
    </xf>
    <xf numFmtId="0" fontId="40" fillId="0" borderId="9" xfId="23" applyFont="1" applyFill="1" applyBorder="1" applyAlignment="1">
      <alignment horizontal="center" vertical="center" wrapText="1"/>
    </xf>
    <xf numFmtId="0" fontId="9" fillId="3" borderId="2" xfId="23" applyFont="1" applyFill="1" applyBorder="1" applyAlignment="1" applyProtection="1">
      <alignment horizontal="center" vertical="center" wrapText="1" shrinkToFit="1"/>
      <protection locked="0"/>
    </xf>
    <xf numFmtId="0" fontId="9" fillId="3" borderId="3" xfId="23" applyFont="1" applyFill="1" applyBorder="1" applyAlignment="1" applyProtection="1">
      <alignment horizontal="center" vertical="center" wrapText="1" shrinkToFit="1"/>
      <protection locked="0"/>
    </xf>
    <xf numFmtId="0" fontId="4" fillId="3" borderId="28" xfId="23" applyFont="1" applyFill="1" applyBorder="1" applyAlignment="1" applyProtection="1">
      <alignment horizontal="left" vertical="center" wrapText="1" shrinkToFit="1"/>
      <protection locked="0"/>
    </xf>
    <xf numFmtId="0" fontId="4" fillId="3" borderId="29" xfId="23" applyFont="1" applyFill="1" applyBorder="1" applyAlignment="1" applyProtection="1">
      <alignment horizontal="left" wrapText="1" shrinkToFit="1"/>
      <protection locked="0"/>
    </xf>
    <xf numFmtId="0" fontId="4" fillId="3" borderId="30" xfId="23" applyFont="1" applyFill="1" applyBorder="1" applyAlignment="1" applyProtection="1">
      <alignment horizontal="left" wrapText="1" shrinkToFit="1"/>
      <protection locked="0"/>
    </xf>
    <xf numFmtId="0" fontId="4" fillId="3" borderId="31" xfId="23" applyFont="1" applyFill="1" applyBorder="1" applyAlignment="1" applyProtection="1">
      <alignment horizontal="left" wrapText="1" shrinkToFit="1"/>
      <protection locked="0"/>
    </xf>
    <xf numFmtId="0" fontId="4" fillId="3" borderId="35" xfId="23" applyFont="1" applyFill="1" applyBorder="1" applyAlignment="1" applyProtection="1">
      <alignment horizontal="left" wrapText="1" shrinkToFit="1"/>
      <protection locked="0"/>
    </xf>
    <xf numFmtId="0" fontId="4" fillId="3" borderId="49" xfId="23" applyFont="1" applyFill="1" applyBorder="1" applyAlignment="1" applyProtection="1">
      <alignment horizontal="left" wrapText="1" shrinkToFit="1"/>
      <protection locked="0"/>
    </xf>
    <xf numFmtId="0" fontId="4" fillId="3" borderId="50" xfId="23" applyFont="1" applyFill="1" applyBorder="1" applyAlignment="1" applyProtection="1">
      <alignment horizontal="left" wrapText="1" shrinkToFit="1"/>
      <protection locked="0"/>
    </xf>
    <xf numFmtId="0" fontId="40" fillId="3" borderId="0" xfId="23" applyFont="1" applyFill="1" applyAlignment="1" applyProtection="1">
      <alignment horizontal="left" wrapText="1" shrinkToFit="1"/>
      <protection locked="0"/>
    </xf>
    <xf numFmtId="0" fontId="4" fillId="3" borderId="0" xfId="23" applyFont="1" applyFill="1" applyAlignment="1" applyProtection="1">
      <alignment horizontal="left" vertical="center" wrapText="1" shrinkToFit="1"/>
      <protection locked="0"/>
    </xf>
    <xf numFmtId="0" fontId="21" fillId="0" borderId="0" xfId="23" applyNumberFormat="1" applyFont="1" applyFill="1" applyBorder="1" applyAlignment="1" applyProtection="1">
      <alignment horizontal="left"/>
      <protection locked="0"/>
    </xf>
    <xf numFmtId="0" fontId="25" fillId="0" borderId="7" xfId="23" applyFont="1" applyFill="1" applyBorder="1" applyAlignment="1">
      <alignment horizontal="center" vertical="center" wrapText="1"/>
    </xf>
    <xf numFmtId="2" fontId="16" fillId="0" borderId="6" xfId="23" applyNumberFormat="1" applyFont="1" applyFill="1" applyBorder="1" applyAlignment="1">
      <alignment horizontal="center" vertical="center"/>
    </xf>
    <xf numFmtId="2" fontId="16" fillId="0" borderId="9" xfId="23" applyNumberFormat="1" applyFont="1" applyFill="1" applyBorder="1" applyAlignment="1">
      <alignment horizontal="center" vertical="center"/>
    </xf>
    <xf numFmtId="0" fontId="25" fillId="0" borderId="10" xfId="23" applyFont="1" applyFill="1" applyBorder="1" applyAlignment="1">
      <alignment horizontal="center" vertical="center" wrapText="1"/>
    </xf>
    <xf numFmtId="0" fontId="25" fillId="0" borderId="5" xfId="23" applyFont="1" applyFill="1" applyBorder="1" applyAlignment="1">
      <alignment horizontal="center" vertical="center" wrapText="1"/>
    </xf>
    <xf numFmtId="0" fontId="25" fillId="0" borderId="11" xfId="23" applyFont="1" applyFill="1" applyBorder="1" applyAlignment="1">
      <alignment horizontal="center" vertical="center" wrapText="1"/>
    </xf>
    <xf numFmtId="0" fontId="25" fillId="0" borderId="6" xfId="23" applyFont="1" applyFill="1" applyBorder="1" applyAlignment="1">
      <alignment horizontal="center" vertical="center" wrapText="1"/>
    </xf>
    <xf numFmtId="0" fontId="25" fillId="0" borderId="9" xfId="23" applyFont="1" applyFill="1" applyBorder="1" applyAlignment="1">
      <alignment horizontal="center" vertical="center" wrapText="1"/>
    </xf>
    <xf numFmtId="3" fontId="4" fillId="3" borderId="16" xfId="23" applyNumberFormat="1" applyFont="1" applyFill="1" applyBorder="1" applyAlignment="1" applyProtection="1">
      <alignment horizontal="center" wrapText="1" shrinkToFit="1"/>
      <protection locked="0"/>
    </xf>
    <xf numFmtId="3" fontId="4" fillId="3" borderId="9" xfId="23" applyNumberFormat="1" applyFont="1" applyFill="1" applyBorder="1" applyAlignment="1" applyProtection="1">
      <alignment horizontal="center" wrapText="1" shrinkToFit="1"/>
      <protection locked="0"/>
    </xf>
    <xf numFmtId="0" fontId="8" fillId="3" borderId="0" xfId="23" applyFont="1" applyFill="1" applyAlignment="1" applyProtection="1">
      <alignment horizontal="left" vertical="center" wrapText="1" shrinkToFit="1"/>
      <protection locked="0"/>
    </xf>
    <xf numFmtId="0" fontId="1" fillId="3" borderId="1" xfId="23" applyFont="1" applyFill="1" applyBorder="1" applyAlignment="1" applyProtection="1">
      <alignment horizontal="center" vertical="center" wrapText="1" shrinkToFit="1"/>
      <protection locked="0"/>
    </xf>
    <xf numFmtId="0" fontId="1" fillId="3" borderId="2" xfId="23" applyFont="1" applyFill="1" applyBorder="1" applyAlignment="1" applyProtection="1">
      <alignment horizontal="center" vertical="center" wrapText="1" shrinkToFit="1"/>
      <protection locked="0"/>
    </xf>
    <xf numFmtId="0" fontId="1" fillId="3" borderId="56" xfId="23" applyFont="1" applyFill="1" applyBorder="1" applyAlignment="1" applyProtection="1">
      <alignment horizontal="center" vertical="center" wrapText="1" shrinkToFit="1"/>
      <protection locked="0"/>
    </xf>
    <xf numFmtId="0" fontId="1" fillId="3" borderId="3" xfId="23" applyFont="1" applyFill="1" applyBorder="1" applyAlignment="1" applyProtection="1">
      <alignment horizontal="center" vertical="center" wrapText="1" shrinkToFit="1"/>
      <protection locked="0"/>
    </xf>
    <xf numFmtId="0" fontId="44" fillId="3" borderId="1" xfId="23" applyFont="1" applyFill="1" applyBorder="1" applyAlignment="1" applyProtection="1">
      <alignment horizontal="center" vertical="center" wrapText="1" shrinkToFit="1"/>
      <protection locked="0"/>
    </xf>
    <xf numFmtId="0" fontId="2" fillId="3" borderId="0" xfId="23" applyFont="1" applyFill="1" applyAlignment="1" applyProtection="1">
      <alignment horizontal="left" vertical="center" wrapText="1" shrinkToFit="1"/>
      <protection locked="0"/>
    </xf>
    <xf numFmtId="0" fontId="10" fillId="3" borderId="0" xfId="23" quotePrefix="1" applyFont="1" applyFill="1" applyAlignment="1" applyProtection="1">
      <alignment horizontal="left" vertical="center" wrapText="1" shrinkToFit="1"/>
      <protection locked="0"/>
    </xf>
    <xf numFmtId="0" fontId="10" fillId="3" borderId="0" xfId="23" applyFont="1" applyFill="1" applyAlignment="1" applyProtection="1">
      <alignment horizontal="left" vertical="center" wrapText="1" shrinkToFit="1"/>
      <protection locked="0"/>
    </xf>
    <xf numFmtId="0" fontId="12" fillId="3" borderId="0" xfId="23" applyFont="1" applyFill="1" applyAlignment="1" applyProtection="1">
      <alignment horizontal="center" vertical="center" wrapText="1" shrinkToFit="1"/>
      <protection locked="0"/>
    </xf>
    <xf numFmtId="0" fontId="14" fillId="3" borderId="0" xfId="23" applyFont="1" applyFill="1" applyAlignment="1" applyProtection="1">
      <alignment horizontal="center" vertical="top" wrapText="1" shrinkToFit="1"/>
      <protection locked="0"/>
    </xf>
    <xf numFmtId="0" fontId="11" fillId="3" borderId="0" xfId="23" applyFont="1" applyFill="1" applyAlignment="1" applyProtection="1">
      <alignment horizontal="left" vertical="center" wrapText="1" shrinkToFit="1"/>
      <protection locked="0"/>
    </xf>
    <xf numFmtId="0" fontId="25" fillId="3" borderId="61" xfId="0" applyFont="1" applyFill="1" applyBorder="1" applyAlignment="1" applyProtection="1">
      <alignment horizontal="left" vertical="center" wrapText="1" shrinkToFit="1"/>
      <protection locked="0"/>
    </xf>
    <xf numFmtId="0" fontId="25" fillId="3" borderId="9" xfId="0" applyFont="1" applyFill="1" applyBorder="1" applyAlignment="1" applyProtection="1">
      <alignment horizontal="left" wrapText="1" shrinkToFit="1"/>
      <protection locked="0"/>
    </xf>
    <xf numFmtId="41" fontId="22" fillId="3" borderId="36" xfId="0" applyNumberFormat="1" applyFont="1" applyFill="1" applyBorder="1" applyAlignment="1" applyProtection="1">
      <alignment horizontal="center" wrapText="1" shrinkToFit="1"/>
      <protection locked="0"/>
    </xf>
  </cellXfs>
  <cellStyles count="24">
    <cellStyle name="Comma" xfId="22" builtinId="3"/>
    <cellStyle name="Comma [0] 2" xfId="3"/>
    <cellStyle name="Comma 10" xfId="12"/>
    <cellStyle name="Comma 11" xfId="14"/>
    <cellStyle name="Comma 12" xfId="13"/>
    <cellStyle name="Comma 13" xfId="16"/>
    <cellStyle name="Comma 14" xfId="15"/>
    <cellStyle name="Comma 15" xfId="17"/>
    <cellStyle name="Comma 16" xfId="18"/>
    <cellStyle name="Comma 17" xfId="20"/>
    <cellStyle name="Comma 18" xfId="19"/>
    <cellStyle name="Comma 19" xfId="21"/>
    <cellStyle name="Comma 2" xfId="2"/>
    <cellStyle name="Comma 3" xfId="6"/>
    <cellStyle name="Comma 4" xfId="5"/>
    <cellStyle name="Comma 5" xfId="8"/>
    <cellStyle name="Comma 6" xfId="7"/>
    <cellStyle name="Comma 7" xfId="9"/>
    <cellStyle name="Comma 8" xfId="10"/>
    <cellStyle name="Comma 9" xfId="11"/>
    <cellStyle name="Normal" xfId="0" builtinId="0"/>
    <cellStyle name="Normal 2" xfId="1"/>
    <cellStyle name="Normal 3" xfId="23"/>
    <cellStyle name="Normal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267200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6772275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38124"/>
    <xdr:sp macro="" textlink="">
      <xdr:nvSpPr>
        <xdr:cNvPr id="3" name="TextBox 2"/>
        <xdr:cNvSpPr txBox="1"/>
      </xdr:nvSpPr>
      <xdr:spPr>
        <a:xfrm>
          <a:off x="7305675" y="704851"/>
          <a:ext cx="276225" cy="23812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48851"/>
    <xdr:sp macro="" textlink="">
      <xdr:nvSpPr>
        <xdr:cNvPr id="3" name="TextBox 2"/>
        <xdr:cNvSpPr txBox="1"/>
      </xdr:nvSpPr>
      <xdr:spPr>
        <a:xfrm>
          <a:off x="7305675" y="704851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48851"/>
    <xdr:sp macro="" textlink="">
      <xdr:nvSpPr>
        <xdr:cNvPr id="3" name="TextBox 2"/>
        <xdr:cNvSpPr txBox="1"/>
      </xdr:nvSpPr>
      <xdr:spPr>
        <a:xfrm>
          <a:off x="7305675" y="704851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48851"/>
    <xdr:sp macro="" textlink="">
      <xdr:nvSpPr>
        <xdr:cNvPr id="3" name="TextBox 2"/>
        <xdr:cNvSpPr txBox="1"/>
      </xdr:nvSpPr>
      <xdr:spPr>
        <a:xfrm>
          <a:off x="7305675" y="704851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48851"/>
    <xdr:sp macro="" textlink="">
      <xdr:nvSpPr>
        <xdr:cNvPr id="3" name="TextBox 2"/>
        <xdr:cNvSpPr txBox="1"/>
      </xdr:nvSpPr>
      <xdr:spPr>
        <a:xfrm>
          <a:off x="7305675" y="704851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48851"/>
    <xdr:sp macro="" textlink="">
      <xdr:nvSpPr>
        <xdr:cNvPr id="3" name="TextBox 2"/>
        <xdr:cNvSpPr txBox="1"/>
      </xdr:nvSpPr>
      <xdr:spPr>
        <a:xfrm>
          <a:off x="7305675" y="704851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38124"/>
    <xdr:sp macro="" textlink="">
      <xdr:nvSpPr>
        <xdr:cNvPr id="3" name="TextBox 2"/>
        <xdr:cNvSpPr txBox="1"/>
      </xdr:nvSpPr>
      <xdr:spPr>
        <a:xfrm>
          <a:off x="7305675" y="704851"/>
          <a:ext cx="276225" cy="23812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38124"/>
    <xdr:sp macro="" textlink="">
      <xdr:nvSpPr>
        <xdr:cNvPr id="3" name="TextBox 2"/>
        <xdr:cNvSpPr txBox="1"/>
      </xdr:nvSpPr>
      <xdr:spPr>
        <a:xfrm>
          <a:off x="7305675" y="704851"/>
          <a:ext cx="276225" cy="23812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38124"/>
    <xdr:sp macro="" textlink="">
      <xdr:nvSpPr>
        <xdr:cNvPr id="3" name="TextBox 2"/>
        <xdr:cNvSpPr txBox="1"/>
      </xdr:nvSpPr>
      <xdr:spPr>
        <a:xfrm>
          <a:off x="7305675" y="704851"/>
          <a:ext cx="276225" cy="23812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228600" cy="252713"/>
    <xdr:sp macro="" textlink="">
      <xdr:nvSpPr>
        <xdr:cNvPr id="2" name="TextBox 1"/>
        <xdr:cNvSpPr txBox="1"/>
      </xdr:nvSpPr>
      <xdr:spPr>
        <a:xfrm>
          <a:off x="4505325" y="718837"/>
          <a:ext cx="228600" cy="252713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257175</xdr:colOff>
      <xdr:row>5</xdr:row>
      <xdr:rowOff>1</xdr:rowOff>
    </xdr:from>
    <xdr:ext cx="276225" cy="238124"/>
    <xdr:sp macro="" textlink="">
      <xdr:nvSpPr>
        <xdr:cNvPr id="3" name="TextBox 2"/>
        <xdr:cNvSpPr txBox="1"/>
      </xdr:nvSpPr>
      <xdr:spPr>
        <a:xfrm>
          <a:off x="7305675" y="704851"/>
          <a:ext cx="276225" cy="23812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180975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05675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342900</xdr:colOff>
      <xdr:row>5</xdr:row>
      <xdr:rowOff>19049</xdr:rowOff>
    </xdr:from>
    <xdr:ext cx="228600" cy="209551"/>
    <xdr:sp macro="" textlink="">
      <xdr:nvSpPr>
        <xdr:cNvPr id="3" name="TextBox 2"/>
        <xdr:cNvSpPr txBox="1"/>
      </xdr:nvSpPr>
      <xdr:spPr>
        <a:xfrm>
          <a:off x="7391400" y="742949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534275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85750" cy="280444"/>
    <xdr:sp macro="" textlink="">
      <xdr:nvSpPr>
        <xdr:cNvPr id="2" name="TextBox 1"/>
        <xdr:cNvSpPr txBox="1"/>
      </xdr:nvSpPr>
      <xdr:spPr>
        <a:xfrm>
          <a:off x="4533900" y="710157"/>
          <a:ext cx="285750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</a:rPr>
            <a:t>x</a:t>
          </a: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19075" cy="280444"/>
    <xdr:sp macro="" textlink="">
      <xdr:nvSpPr>
        <xdr:cNvPr id="2" name="TextBox 1"/>
        <xdr:cNvSpPr txBox="1"/>
      </xdr:nvSpPr>
      <xdr:spPr>
        <a:xfrm>
          <a:off x="4533900" y="710157"/>
          <a:ext cx="219075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1200150</xdr:colOff>
      <xdr:row>4</xdr:row>
      <xdr:rowOff>14832</xdr:rowOff>
    </xdr:from>
    <xdr:ext cx="285750" cy="280444"/>
    <xdr:sp macro="" textlink="">
      <xdr:nvSpPr>
        <xdr:cNvPr id="2" name="TextBox 1"/>
        <xdr:cNvSpPr txBox="1"/>
      </xdr:nvSpPr>
      <xdr:spPr>
        <a:xfrm>
          <a:off x="4533900" y="710157"/>
          <a:ext cx="285750" cy="280444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vi-VN" sz="1000">
            <a:effectLst/>
          </a:endParaRPr>
        </a:p>
        <a:p>
          <a:endParaRPr lang="en-US" sz="1000" b="1"/>
        </a:p>
      </xdr:txBody>
    </xdr:sp>
    <xdr:clientData/>
  </xdr:oneCellAnchor>
  <xdr:oneCellAnchor>
    <xdr:from>
      <xdr:col>8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334250" y="72329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248851"/>
    <xdr:sp macro="" textlink="">
      <xdr:nvSpPr>
        <xdr:cNvPr id="3" name="TextBox 2"/>
        <xdr:cNvSpPr txBox="1"/>
      </xdr:nvSpPr>
      <xdr:spPr>
        <a:xfrm flipH="1">
          <a:off x="7534274" y="723299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  <a:p>
          <a:endParaRPr lang="en-US" sz="1000" b="1"/>
        </a:p>
      </xdr:txBody>
    </xdr:sp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 </a:t>
          </a:r>
        </a:p>
        <a:p>
          <a:endParaRPr lang="en-US" sz="1000" b="1"/>
        </a:p>
      </xdr:txBody>
    </xdr:sp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405367"/>
    <xdr:sp macro="" textlink="">
      <xdr:nvSpPr>
        <xdr:cNvPr id="3" name="TextBox 2"/>
        <xdr:cNvSpPr txBox="1"/>
      </xdr:nvSpPr>
      <xdr:spPr>
        <a:xfrm flipH="1">
          <a:off x="7534274" y="723299"/>
          <a:ext cx="276225" cy="405367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 </a:t>
          </a:r>
        </a:p>
        <a:p>
          <a:endParaRPr lang="en-US" sz="1000" b="1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6</xdr:col>
      <xdr:colOff>409574</xdr:colOff>
      <xdr:row>4</xdr:row>
      <xdr:rowOff>27974</xdr:rowOff>
    </xdr:from>
    <xdr:ext cx="276225" cy="248851"/>
    <xdr:sp macro="" textlink="">
      <xdr:nvSpPr>
        <xdr:cNvPr id="3" name="TextBox 2"/>
        <xdr:cNvSpPr txBox="1"/>
      </xdr:nvSpPr>
      <xdr:spPr>
        <a:xfrm flipH="1">
          <a:off x="7534274" y="723299"/>
          <a:ext cx="2762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3788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en-US" sz="1000" b="1"/>
            <a:t>X</a:t>
          </a:r>
        </a:p>
      </xdr:txBody>
    </xdr:sp>
    <xdr:clientData/>
  </xdr:oneCellAnchor>
  <xdr:oneCellAnchor>
    <xdr:from>
      <xdr:col>8</xdr:col>
      <xdr:colOff>409575</xdr:colOff>
      <xdr:row>5</xdr:row>
      <xdr:rowOff>28574</xdr:rowOff>
    </xdr:from>
    <xdr:ext cx="228600" cy="209551"/>
    <xdr:sp macro="" textlink="">
      <xdr:nvSpPr>
        <xdr:cNvPr id="3" name="TextBox 2"/>
        <xdr:cNvSpPr txBox="1"/>
      </xdr:nvSpPr>
      <xdr:spPr>
        <a:xfrm>
          <a:off x="7315200" y="752474"/>
          <a:ext cx="228600" cy="2095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1171575</xdr:colOff>
      <xdr:row>5</xdr:row>
      <xdr:rowOff>13987</xdr:rowOff>
    </xdr:from>
    <xdr:ext cx="161925" cy="248851"/>
    <xdr:sp macro="" textlink="">
      <xdr:nvSpPr>
        <xdr:cNvPr id="2" name="TextBox 1"/>
        <xdr:cNvSpPr txBox="1"/>
      </xdr:nvSpPr>
      <xdr:spPr>
        <a:xfrm>
          <a:off x="4505325" y="718837"/>
          <a:ext cx="161925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endParaRPr lang="en-US" sz="1000" b="1"/>
        </a:p>
      </xdr:txBody>
    </xdr:sp>
    <xdr:clientData/>
  </xdr:oneCellAnchor>
  <xdr:oneCellAnchor>
    <xdr:from>
      <xdr:col>7</xdr:col>
      <xdr:colOff>180975</xdr:colOff>
      <xdr:row>4</xdr:row>
      <xdr:rowOff>27974</xdr:rowOff>
    </xdr:from>
    <xdr:ext cx="228600" cy="248851"/>
    <xdr:sp macro="" textlink="">
      <xdr:nvSpPr>
        <xdr:cNvPr id="3" name="TextBox 2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  <xdr:oneCellAnchor>
    <xdr:from>
      <xdr:col>6</xdr:col>
      <xdr:colOff>180975</xdr:colOff>
      <xdr:row>4</xdr:row>
      <xdr:rowOff>27974</xdr:rowOff>
    </xdr:from>
    <xdr:ext cx="228600" cy="248851"/>
    <xdr:sp macro="" textlink="">
      <xdr:nvSpPr>
        <xdr:cNvPr id="4" name="TextBox 3"/>
        <xdr:cNvSpPr txBox="1"/>
      </xdr:nvSpPr>
      <xdr:spPr>
        <a:xfrm>
          <a:off x="7010400" y="704249"/>
          <a:ext cx="228600" cy="248851"/>
        </a:xfrm>
        <a:prstGeom prst="rect">
          <a:avLst/>
        </a:prstGeom>
        <a:noFill/>
        <a:ln w="0" cmpd="sng">
          <a:solidFill>
            <a:schemeClr val="tx1">
              <a:alpha val="57000"/>
            </a:schemeClr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>
          <a:spAutoFit/>
        </a:bodyPr>
        <a:lstStyle/>
        <a:p>
          <a:r>
            <a:rPr lang="vi-VN" sz="1000" b="1"/>
            <a:t>x</a:t>
          </a:r>
          <a:endParaRPr lang="en-US" sz="10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uong%20202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XXXX"/>
      <sheetName val="XXXXXXXXX"/>
      <sheetName val="Recovered_Sheet1"/>
      <sheetName val="Recovered_Sheet2"/>
      <sheetName val="Recovered_Sheet3"/>
      <sheetName val="Recovered_Sheet4"/>
      <sheetName val="Recovered_Sheet5"/>
      <sheetName val="Sheet2"/>
      <sheetName val="TG T4.20"/>
      <sheetName val="TG T3.20"/>
      <sheetName val="TG T2.20"/>
      <sheetName val="TG T1.20"/>
      <sheetName val="HỖ TRỢ tết DL;01,01"/>
      <sheetName val="HỖ TRỢ 02,09"/>
      <sheetName val="HỖ TRỢ 30,4"/>
      <sheetName val="ủng hộ quỹ đền ơn"/>
      <sheetName val="ủng hộ Lũ lụt"/>
      <sheetName val="HỖ TRỢ 3.04-01.5HĐ"/>
      <sheetName val="HỖ TRỢ 3.04-01.5"/>
      <sheetName val="HỖ TRỢ 27,2,23"/>
      <sheetName val="HỖ TRỢ 27,2,22"/>
      <sheetName val="Sheet1"/>
      <sheetName val="donggop quy xãhoi2020"/>
      <sheetName val="hotro27.2.2020"/>
      <sheetName val="TG T12.18"/>
      <sheetName val="ungTNTT2.9.2020HĐ"/>
      <sheetName val="ungTNTT2.9.2020"/>
      <sheetName val="DTt9truylanh"/>
      <sheetName val="Sở hỗ trợ KP CovidCNVC "/>
      <sheetName val="ứng thu nhập tăng thêm 30,4"/>
      <sheetName val="TRUY THU THU HÚT T6,21"/>
      <sheetName val="DTt4truylanh "/>
      <sheetName val="UD7"/>
      <sheetName val="UD6"/>
      <sheetName val="UD5"/>
      <sheetName val="UD4"/>
      <sheetName val="UD3"/>
      <sheetName val="UD1"/>
      <sheetName val="TNTT27.2 (2)"/>
      <sheetName val="TNTT27.2"/>
      <sheetName val="DT7,TT  "/>
      <sheetName val="DT6,TT "/>
      <sheetName val="DT5,TT "/>
      <sheetName val="TLãnh DT5,TT "/>
      <sheetName val="DT4,TT  "/>
      <sheetName val="TLãnhT3,23"/>
      <sheetName val="DT3,TT "/>
      <sheetName val="DT2,TT "/>
      <sheetName val="DT1,TT "/>
      <sheetName val="DT7GT  "/>
      <sheetName val="DT6GT "/>
      <sheetName val="DT5GT "/>
      <sheetName val="DT4GT "/>
      <sheetName val="DT3GT "/>
      <sheetName val="DT2GT  "/>
      <sheetName val="DT1GT "/>
      <sheetName val="HD68T7"/>
      <sheetName val="HD68T6,"/>
      <sheetName val="HD68T5,"/>
      <sheetName val="HD68T4"/>
      <sheetName val="HD68T3"/>
      <sheetName val="HD68T2"/>
      <sheetName val="HD68T1"/>
      <sheetName val="DP7"/>
      <sheetName val="DP6"/>
      <sheetName val="DP5,"/>
      <sheetName val="DP4"/>
      <sheetName val="DP3"/>
      <sheetName val="DP2"/>
      <sheetName val="DP1"/>
      <sheetName val="dangkyquy luong2020"/>
      <sheetName val="HDT7"/>
      <sheetName val="HDT6.  "/>
      <sheetName val="HDT5. "/>
      <sheetName val="HDT4."/>
      <sheetName val="HDT3"/>
      <sheetName val="HDT2"/>
      <sheetName val="HDT1"/>
      <sheetName val="XaT7"/>
      <sheetName val="XaT6."/>
      <sheetName val="XaT5."/>
      <sheetName val="XaT4,"/>
      <sheetName val="XaT3"/>
      <sheetName val="XaT2"/>
      <sheetName val="XaT1"/>
      <sheetName val="DST7"/>
      <sheetName val="DST6"/>
      <sheetName val="DST5"/>
      <sheetName val="DST4,"/>
      <sheetName val="DST3"/>
      <sheetName val="DST2"/>
      <sheetName val="DST1"/>
      <sheetName val="HDCM T7BS Tuấn. "/>
      <sheetName val="HDCM T6BS Tuấn."/>
      <sheetName val="HDCM T5BS Tuấn."/>
      <sheetName val="HDCM T4BS Tuấn."/>
      <sheetName val="HDCM T3BS Tuấn  "/>
      <sheetName val="HDCM T2BS Tuấn "/>
      <sheetName val="HDCM T1BS Tuấn  "/>
      <sheetName val="DKQluong2019 (2)"/>
      <sheetName val="DKQluong2019"/>
      <sheetName val="BHLDP."/>
      <sheetName val="BHLDP.GT"/>
      <sheetName val="BHLDTTT"/>
      <sheetName val="BHLNQL"/>
      <sheetName val="HD68T10 (2)"/>
      <sheetName val="DKQL68"/>
      <sheetName val="DT1.19"/>
      <sheetName val="dangkyquyluongdanso"/>
      <sheetName val="27.2.2019"/>
      <sheetName val="chenh lech TTTT"/>
      <sheetName val="dangkyquy luong2019"/>
      <sheetName val="00000000"/>
      <sheetName val="00000001"/>
      <sheetName val="00000002"/>
      <sheetName val="00000003"/>
      <sheetName val="00000004"/>
      <sheetName val="YTTB T6"/>
      <sheetName val="YTTB T5"/>
      <sheetName val="YTTB T4"/>
      <sheetName val="YTTB T3"/>
      <sheetName val="YTTB T2"/>
      <sheetName val="YTTB T1"/>
      <sheetName val="ctvDS T6"/>
      <sheetName val="ctvDS T5"/>
      <sheetName val="ctvDS T4"/>
      <sheetName val="ctvDS T3"/>
      <sheetName val="ctvDS T2"/>
      <sheetName val="ctvDS T1"/>
      <sheetName val="BHLDP"/>
      <sheetName val="BHLxa"/>
      <sheetName val="BHLDTT"/>
      <sheetName val="BHLDsô"/>
      <sheetName val="BHLD68"/>
      <sheetName val="BHLDTGT"/>
      <sheetName val="BHLDHĐ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33">
          <cell r="S33">
            <v>-298000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0"/>
  <sheetViews>
    <sheetView showGridLines="0" topLeftCell="A23" workbookViewId="0">
      <selection activeCell="B21" sqref="B21:D21"/>
    </sheetView>
  </sheetViews>
  <sheetFormatPr defaultRowHeight="15.75"/>
  <cols>
    <col min="1" max="1" width="6.6640625" style="735" customWidth="1"/>
    <col min="2" max="2" width="27.83203125" style="735" customWidth="1"/>
    <col min="3" max="3" width="19.6640625" style="8" customWidth="1"/>
    <col min="4" max="4" width="36" style="735" customWidth="1"/>
    <col min="5" max="5" width="14.5" style="735" customWidth="1"/>
    <col min="6" max="6" width="13.83203125" style="735" bestFit="1" customWidth="1"/>
    <col min="7" max="8" width="11.83203125" style="735" hidden="1" customWidth="1"/>
    <col min="9" max="9" width="14.5" style="735" customWidth="1"/>
    <col min="10" max="10" width="9.83203125" style="735" customWidth="1"/>
    <col min="11" max="11" width="8.1640625" style="735" bestFit="1" customWidth="1"/>
    <col min="12" max="12" width="11.1640625" style="735" customWidth="1"/>
    <col min="13" max="13" width="9.83203125" style="735" bestFit="1" customWidth="1"/>
    <col min="14" max="14" width="11.1640625" style="735" customWidth="1"/>
    <col min="15" max="15" width="15.33203125" style="735" customWidth="1"/>
    <col min="16" max="16" width="12.33203125" style="735" customWidth="1"/>
    <col min="17" max="16384" width="9.33203125" style="73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734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833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738" t="s">
        <v>17</v>
      </c>
      <c r="D16" s="738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739">
        <v>1</v>
      </c>
      <c r="B17" s="739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>E22</f>
        <v>17346729</v>
      </c>
      <c r="F18" s="32">
        <f>SUM(F27:F27)</f>
        <v>0</v>
      </c>
      <c r="G18" s="32">
        <f>SUM(G27:G27)</f>
        <v>3532641</v>
      </c>
      <c r="H18" s="32">
        <f>SUM(H27:H27)</f>
        <v>3532641</v>
      </c>
      <c r="I18" s="32">
        <f>I22</f>
        <v>17346729</v>
      </c>
      <c r="J18" s="32">
        <f>SUM(J27:J27)</f>
        <v>0</v>
      </c>
      <c r="K18" s="32">
        <f>SUM(K27:K27)</f>
        <v>0</v>
      </c>
      <c r="L18" s="32">
        <f>SUM(L27:L27)</f>
        <v>0</v>
      </c>
      <c r="M18" s="32"/>
      <c r="N18" s="32">
        <f>SUM(N27:N27)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7" ht="18" customHeight="1">
      <c r="A20" s="34" t="s">
        <v>377</v>
      </c>
      <c r="B20" s="814" t="s">
        <v>378</v>
      </c>
      <c r="C20" s="815"/>
      <c r="D20" s="816"/>
      <c r="E20" s="35"/>
      <c r="F20" s="35">
        <f>SUM(F22:F26)</f>
        <v>0</v>
      </c>
      <c r="G20" s="35">
        <f>SUM(G26:G26)</f>
        <v>0</v>
      </c>
      <c r="H20" s="35">
        <f>SUM(H26:H26)</f>
        <v>0</v>
      </c>
      <c r="I20" s="35"/>
      <c r="J20" s="35"/>
      <c r="K20" s="35"/>
      <c r="L20" s="35"/>
      <c r="M20" s="35"/>
      <c r="N20" s="35"/>
      <c r="O20" s="36"/>
      <c r="P20" s="10"/>
    </row>
    <row r="21" spans="1:17" ht="18" customHeight="1">
      <c r="A21" s="34" t="s">
        <v>768</v>
      </c>
      <c r="B21" s="814" t="s">
        <v>427</v>
      </c>
      <c r="C21" s="815"/>
      <c r="D21" s="816"/>
      <c r="E21" s="35"/>
      <c r="F21" s="35">
        <f>SUM(F22:F26)</f>
        <v>0</v>
      </c>
      <c r="G21" s="35">
        <f>SUM(G26:G26)</f>
        <v>0</v>
      </c>
      <c r="H21" s="35">
        <f>SUM(H26:H26)</f>
        <v>0</v>
      </c>
      <c r="I21" s="35"/>
      <c r="J21" s="35"/>
      <c r="K21" s="35"/>
      <c r="L21" s="35"/>
      <c r="M21" s="35"/>
      <c r="N21" s="35"/>
      <c r="O21" s="36"/>
      <c r="P21" s="10"/>
    </row>
    <row r="22" spans="1:17" ht="18" customHeight="1">
      <c r="A22" s="34" t="s">
        <v>769</v>
      </c>
      <c r="B22" s="814" t="s">
        <v>770</v>
      </c>
      <c r="C22" s="815"/>
      <c r="D22" s="816"/>
      <c r="E22" s="35">
        <f>SUM(E23:E27)</f>
        <v>17346729</v>
      </c>
      <c r="F22" s="35">
        <f>SUM(F23:F27)</f>
        <v>0</v>
      </c>
      <c r="G22" s="35">
        <f>SUM(G27:G27)</f>
        <v>3532641</v>
      </c>
      <c r="H22" s="35">
        <f>SUM(H27:H27)</f>
        <v>3532641</v>
      </c>
      <c r="I22" s="35">
        <f>SUM(I23:I27)</f>
        <v>17346729</v>
      </c>
      <c r="J22" s="35"/>
      <c r="K22" s="35"/>
      <c r="L22" s="35"/>
      <c r="M22" s="35"/>
      <c r="N22" s="35"/>
      <c r="O22" s="36"/>
      <c r="P22" s="10"/>
    </row>
    <row r="23" spans="1:17" ht="23.25" customHeight="1">
      <c r="A23" s="37">
        <v>1</v>
      </c>
      <c r="B23" s="96" t="s">
        <v>428</v>
      </c>
      <c r="C23" s="95" t="s">
        <v>429</v>
      </c>
      <c r="D23" s="39" t="s">
        <v>143</v>
      </c>
      <c r="E23" s="35">
        <f t="shared" ref="E23:E27" si="1">I23</f>
        <v>3532641</v>
      </c>
      <c r="F23" s="132"/>
      <c r="G23" s="132">
        <v>2899689</v>
      </c>
      <c r="H23" s="132">
        <v>2899689</v>
      </c>
      <c r="I23" s="132">
        <v>3532641</v>
      </c>
      <c r="J23" s="40"/>
      <c r="K23" s="35"/>
      <c r="L23" s="40"/>
      <c r="M23" s="35"/>
      <c r="N23" s="35"/>
      <c r="O23" s="36"/>
      <c r="P23" s="10"/>
    </row>
    <row r="24" spans="1:17" ht="23.25" customHeight="1">
      <c r="A24" s="37">
        <v>2</v>
      </c>
      <c r="B24" s="96" t="s">
        <v>766</v>
      </c>
      <c r="C24" s="144" t="s">
        <v>771</v>
      </c>
      <c r="D24" s="39" t="s">
        <v>143</v>
      </c>
      <c r="E24" s="35">
        <f t="shared" si="1"/>
        <v>3532641</v>
      </c>
      <c r="F24" s="132"/>
      <c r="G24" s="267"/>
      <c r="H24" s="267"/>
      <c r="I24" s="132">
        <v>3532641</v>
      </c>
      <c r="J24" s="40"/>
      <c r="K24" s="35"/>
      <c r="L24" s="40"/>
      <c r="M24" s="35"/>
      <c r="N24" s="35"/>
      <c r="O24" s="36"/>
      <c r="P24" s="10"/>
    </row>
    <row r="25" spans="1:17" ht="23.25" customHeight="1">
      <c r="A25" s="37">
        <v>3</v>
      </c>
      <c r="B25" s="26" t="s">
        <v>736</v>
      </c>
      <c r="C25" s="144">
        <v>5495281007461</v>
      </c>
      <c r="D25" s="39" t="s">
        <v>143</v>
      </c>
      <c r="E25" s="35">
        <f t="shared" si="1"/>
        <v>3532641</v>
      </c>
      <c r="F25" s="132"/>
      <c r="G25" s="40">
        <v>3532641</v>
      </c>
      <c r="H25" s="40">
        <v>3532641</v>
      </c>
      <c r="I25" s="132">
        <v>3532641</v>
      </c>
      <c r="J25" s="40"/>
      <c r="K25" s="35"/>
      <c r="L25" s="35"/>
      <c r="M25" s="35"/>
      <c r="N25" s="35"/>
      <c r="O25" s="80"/>
      <c r="P25" s="10"/>
    </row>
    <row r="26" spans="1:17" ht="23.25" customHeight="1">
      <c r="A26" s="37">
        <v>4</v>
      </c>
      <c r="B26" s="96" t="s">
        <v>811</v>
      </c>
      <c r="C26" s="144">
        <v>5495215033545</v>
      </c>
      <c r="D26" s="39" t="s">
        <v>143</v>
      </c>
      <c r="E26" s="35">
        <f t="shared" si="1"/>
        <v>3532641</v>
      </c>
      <c r="F26" s="132"/>
      <c r="G26" s="267"/>
      <c r="H26" s="267"/>
      <c r="I26" s="132">
        <v>3532641</v>
      </c>
      <c r="J26" s="40"/>
      <c r="K26" s="35"/>
      <c r="L26" s="40"/>
      <c r="M26" s="35"/>
      <c r="N26" s="35"/>
      <c r="O26" s="36"/>
      <c r="P26" s="10"/>
    </row>
    <row r="27" spans="1:17" ht="23.25" customHeight="1">
      <c r="A27" s="37">
        <v>5</v>
      </c>
      <c r="B27" s="26" t="s">
        <v>812</v>
      </c>
      <c r="C27" s="95" t="s">
        <v>831</v>
      </c>
      <c r="D27" s="39" t="s">
        <v>143</v>
      </c>
      <c r="E27" s="35">
        <f t="shared" si="1"/>
        <v>3216165</v>
      </c>
      <c r="F27" s="132"/>
      <c r="G27" s="40">
        <v>3532641</v>
      </c>
      <c r="H27" s="40">
        <v>3532641</v>
      </c>
      <c r="I27" s="132">
        <v>3216165</v>
      </c>
      <c r="J27" s="40"/>
      <c r="K27" s="35"/>
      <c r="L27" s="35"/>
      <c r="M27" s="35"/>
      <c r="N27" s="35"/>
      <c r="O27" s="80"/>
      <c r="P27" s="10"/>
    </row>
    <row r="28" spans="1:17" s="743" customFormat="1">
      <c r="A28" s="827" t="s">
        <v>767</v>
      </c>
      <c r="B28" s="827"/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135"/>
    </row>
    <row r="29" spans="1:17">
      <c r="A29" s="828" t="s">
        <v>442</v>
      </c>
      <c r="B29" s="828"/>
      <c r="C29" s="828"/>
      <c r="D29" s="828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6"/>
    </row>
    <row r="30" spans="1:17" hidden="1">
      <c r="A30" s="830" t="s">
        <v>27</v>
      </c>
      <c r="B30" s="831" t="s">
        <v>145</v>
      </c>
      <c r="C30" s="832"/>
      <c r="D30" s="835" t="s">
        <v>30</v>
      </c>
      <c r="E30" s="836"/>
      <c r="F30" s="836"/>
      <c r="G30" s="836"/>
      <c r="H30" s="836"/>
      <c r="I30" s="836"/>
      <c r="J30" s="836"/>
      <c r="K30" s="836"/>
      <c r="L30" s="837"/>
      <c r="M30" s="838" t="s">
        <v>40</v>
      </c>
      <c r="N30" s="840" t="s">
        <v>31</v>
      </c>
      <c r="O30" s="838" t="s">
        <v>9</v>
      </c>
      <c r="P30" s="6"/>
    </row>
    <row r="31" spans="1:17" ht="25.5" hidden="1">
      <c r="A31" s="830"/>
      <c r="B31" s="833"/>
      <c r="C31" s="834"/>
      <c r="D31" s="48" t="s">
        <v>32</v>
      </c>
      <c r="E31" s="49" t="s">
        <v>33</v>
      </c>
      <c r="F31" s="49" t="s">
        <v>34</v>
      </c>
      <c r="G31" s="49" t="s">
        <v>35</v>
      </c>
      <c r="H31" s="49" t="s">
        <v>35</v>
      </c>
      <c r="I31" s="49"/>
      <c r="J31" s="49" t="s">
        <v>147</v>
      </c>
      <c r="K31" s="49" t="s">
        <v>313</v>
      </c>
      <c r="L31" s="49" t="s">
        <v>146</v>
      </c>
      <c r="M31" s="839"/>
      <c r="N31" s="840"/>
      <c r="O31" s="839"/>
      <c r="P31" s="6"/>
    </row>
    <row r="32" spans="1:17" s="24" customFormat="1" hidden="1">
      <c r="A32" s="50" t="s">
        <v>37</v>
      </c>
      <c r="B32" s="842" t="s">
        <v>412</v>
      </c>
      <c r="C32" s="843"/>
      <c r="D32" s="51">
        <f t="shared" ref="D32:N32" si="2">SUM(D33:D38)</f>
        <v>0</v>
      </c>
      <c r="E32" s="51">
        <f t="shared" si="2"/>
        <v>0</v>
      </c>
      <c r="F32" s="51">
        <f t="shared" si="2"/>
        <v>0</v>
      </c>
      <c r="G32" s="52">
        <f t="shared" si="2"/>
        <v>0</v>
      </c>
      <c r="H32" s="52">
        <f t="shared" si="2"/>
        <v>0</v>
      </c>
      <c r="I32" s="268"/>
      <c r="J32" s="53">
        <f t="shared" si="2"/>
        <v>0</v>
      </c>
      <c r="K32" s="51">
        <f t="shared" si="2"/>
        <v>0</v>
      </c>
      <c r="L32" s="54">
        <f t="shared" si="2"/>
        <v>0</v>
      </c>
      <c r="M32" s="55">
        <f t="shared" si="2"/>
        <v>0</v>
      </c>
      <c r="N32" s="56">
        <f t="shared" si="2"/>
        <v>0</v>
      </c>
      <c r="O32" s="57"/>
      <c r="P32" s="23"/>
      <c r="Q32" s="25"/>
    </row>
    <row r="33" spans="1:16" hidden="1">
      <c r="A33" s="58"/>
      <c r="B33" s="844"/>
      <c r="C33" s="845"/>
      <c r="D33" s="59"/>
      <c r="E33" s="59"/>
      <c r="F33" s="59"/>
      <c r="G33" s="60"/>
      <c r="H33" s="60"/>
      <c r="I33" s="60"/>
      <c r="J33" s="61"/>
      <c r="K33" s="62"/>
      <c r="L33" s="63"/>
      <c r="M33" s="64"/>
      <c r="N33" s="65"/>
      <c r="O33" s="66"/>
      <c r="P33" s="6"/>
    </row>
    <row r="34" spans="1:16" hidden="1">
      <c r="A34" s="58"/>
      <c r="B34" s="844"/>
      <c r="C34" s="845"/>
      <c r="D34" s="59"/>
      <c r="E34" s="59"/>
      <c r="F34" s="59"/>
      <c r="G34" s="60"/>
      <c r="H34" s="60"/>
      <c r="I34" s="60"/>
      <c r="J34" s="61"/>
      <c r="K34" s="67"/>
      <c r="L34" s="68"/>
      <c r="M34" s="64"/>
      <c r="N34" s="65"/>
      <c r="O34" s="66"/>
      <c r="P34" s="6"/>
    </row>
    <row r="35" spans="1:16" hidden="1">
      <c r="A35" s="58"/>
      <c r="B35" s="844"/>
      <c r="C35" s="845"/>
      <c r="D35" s="59"/>
      <c r="E35" s="59"/>
      <c r="F35" s="59"/>
      <c r="G35" s="60"/>
      <c r="H35" s="60"/>
      <c r="I35" s="60"/>
      <c r="J35" s="62"/>
      <c r="K35" s="67"/>
      <c r="L35" s="68"/>
      <c r="M35" s="64"/>
      <c r="N35" s="65"/>
      <c r="O35" s="66"/>
      <c r="P35" s="6"/>
    </row>
    <row r="36" spans="1:16" hidden="1">
      <c r="A36" s="58"/>
      <c r="B36" s="844"/>
      <c r="C36" s="845"/>
      <c r="D36" s="59"/>
      <c r="E36" s="59"/>
      <c r="F36" s="59"/>
      <c r="G36" s="60"/>
      <c r="H36" s="60"/>
      <c r="I36" s="60"/>
      <c r="J36" s="61"/>
      <c r="K36" s="67"/>
      <c r="L36" s="68"/>
      <c r="M36" s="64"/>
      <c r="N36" s="65"/>
      <c r="O36" s="66"/>
      <c r="P36" s="6"/>
    </row>
    <row r="37" spans="1:16" hidden="1">
      <c r="A37" s="58"/>
      <c r="B37" s="846"/>
      <c r="C37" s="846"/>
      <c r="D37" s="59"/>
      <c r="E37" s="59"/>
      <c r="F37" s="59"/>
      <c r="G37" s="60"/>
      <c r="H37" s="60"/>
      <c r="I37" s="60"/>
      <c r="J37" s="61"/>
      <c r="K37" s="67"/>
      <c r="L37" s="68"/>
      <c r="M37" s="64"/>
      <c r="N37" s="65">
        <f>SUM(D37:M37)*1490000</f>
        <v>0</v>
      </c>
      <c r="O37" s="66"/>
      <c r="P37" s="6"/>
    </row>
    <row r="38" spans="1:16" hidden="1">
      <c r="A38" s="69">
        <v>1</v>
      </c>
      <c r="B38" s="847"/>
      <c r="C38" s="847"/>
      <c r="D38" s="70"/>
      <c r="E38" s="70"/>
      <c r="F38" s="70"/>
      <c r="G38" s="71"/>
      <c r="H38" s="71"/>
      <c r="I38" s="71"/>
      <c r="J38" s="72"/>
      <c r="K38" s="73"/>
      <c r="L38" s="74"/>
      <c r="M38" s="75"/>
      <c r="N38" s="65"/>
      <c r="O38" s="77"/>
      <c r="P38" s="6"/>
    </row>
    <row r="39" spans="1:16">
      <c r="A39" s="17"/>
      <c r="B39" s="17"/>
      <c r="C39" s="17"/>
      <c r="D39" s="17"/>
      <c r="E39" s="17"/>
      <c r="F39" s="17"/>
      <c r="G39" s="17"/>
      <c r="H39" s="17"/>
      <c r="I39" s="17"/>
      <c r="J39" s="848" t="s">
        <v>729</v>
      </c>
      <c r="K39" s="848"/>
      <c r="L39" s="848"/>
      <c r="M39" s="848"/>
      <c r="N39" s="848"/>
      <c r="O39" s="848"/>
      <c r="P39" s="130" t="e">
        <f>I22-#REF!</f>
        <v>#REF!</v>
      </c>
    </row>
    <row r="40" spans="1:16" ht="15.4" customHeight="1">
      <c r="A40" s="812" t="s">
        <v>19</v>
      </c>
      <c r="B40" s="812"/>
      <c r="C40" s="812"/>
      <c r="D40" s="136"/>
      <c r="E40" s="812" t="s">
        <v>20</v>
      </c>
      <c r="F40" s="812"/>
      <c r="G40" s="812"/>
      <c r="H40" s="812"/>
      <c r="I40" s="812"/>
      <c r="J40" s="812" t="s">
        <v>21</v>
      </c>
      <c r="K40" s="812"/>
      <c r="L40" s="812"/>
      <c r="M40" s="812"/>
      <c r="N40" s="812"/>
      <c r="O40" s="812"/>
      <c r="P40" s="6"/>
    </row>
    <row r="41" spans="1:16" ht="15.4" customHeight="1">
      <c r="A41" s="7"/>
      <c r="B41" s="3"/>
      <c r="C41" s="13"/>
      <c r="E41" s="3"/>
      <c r="F41" s="3"/>
      <c r="G41" s="3"/>
      <c r="H41" s="3"/>
      <c r="I41" s="3"/>
      <c r="K41" s="3"/>
      <c r="L41" s="7"/>
      <c r="M41" s="3"/>
      <c r="N41" s="3"/>
      <c r="O41" s="3"/>
      <c r="P41" s="6"/>
    </row>
    <row r="42" spans="1:16" ht="29.25" customHeight="1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6" ht="18" customHeight="1">
      <c r="A43" s="841" t="s">
        <v>568</v>
      </c>
      <c r="B43" s="841"/>
      <c r="C43" s="841"/>
      <c r="E43" s="841" t="s">
        <v>149</v>
      </c>
      <c r="F43" s="841"/>
      <c r="G43" s="841"/>
      <c r="H43" s="841"/>
      <c r="I43" s="841"/>
      <c r="J43" s="841" t="s">
        <v>43</v>
      </c>
      <c r="K43" s="841"/>
      <c r="L43" s="841"/>
      <c r="M43" s="841"/>
      <c r="N43" s="841"/>
      <c r="O43" s="841"/>
      <c r="P43" s="6"/>
    </row>
    <row r="44" spans="1:16" ht="24" customHeight="1">
      <c r="A44" s="5"/>
      <c r="B44" s="5"/>
      <c r="C44" s="5"/>
      <c r="D44" s="4"/>
      <c r="E44" s="5"/>
      <c r="F44" s="5"/>
      <c r="G44" s="5"/>
      <c r="H44" s="5"/>
      <c r="I44" s="5"/>
      <c r="K44" s="2"/>
      <c r="L44" s="5"/>
      <c r="M44" s="5"/>
      <c r="N44" s="5"/>
      <c r="O44" s="2"/>
      <c r="P44" s="6"/>
    </row>
    <row r="45" spans="1:16">
      <c r="A45" s="849" t="s">
        <v>22</v>
      </c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6"/>
    </row>
    <row r="46" spans="1:16">
      <c r="A46" s="5"/>
      <c r="B46" s="5"/>
      <c r="C46" s="5"/>
      <c r="D46" s="5"/>
      <c r="E46" s="5"/>
      <c r="F46" s="5"/>
      <c r="G46" s="5"/>
      <c r="H46" s="850" t="s">
        <v>24</v>
      </c>
      <c r="I46" s="850"/>
      <c r="J46" s="850"/>
      <c r="K46" s="850"/>
      <c r="L46" s="850"/>
      <c r="M46" s="850"/>
      <c r="N46" s="850"/>
      <c r="O46" s="850"/>
      <c r="P46" s="6"/>
    </row>
    <row r="47" spans="1:16">
      <c r="A47" s="7"/>
      <c r="B47" s="812" t="s">
        <v>23</v>
      </c>
      <c r="C47" s="812"/>
      <c r="D47" s="812"/>
      <c r="E47" s="7"/>
      <c r="F47" s="7"/>
      <c r="G47" s="7"/>
      <c r="H47" s="812" t="s">
        <v>39</v>
      </c>
      <c r="I47" s="812"/>
      <c r="J47" s="812"/>
      <c r="K47" s="812"/>
      <c r="L47" s="812"/>
      <c r="M47" s="812"/>
      <c r="N47" s="812"/>
      <c r="O47" s="812"/>
      <c r="P47" s="6"/>
    </row>
    <row r="48" spans="1:16">
      <c r="A48" s="2"/>
      <c r="B48" s="812"/>
      <c r="C48" s="812"/>
      <c r="D48" s="812"/>
      <c r="E48" s="7"/>
      <c r="F48" s="7"/>
      <c r="G48" s="7"/>
      <c r="H48" s="812"/>
      <c r="I48" s="812"/>
      <c r="J48" s="812"/>
      <c r="K48" s="812"/>
      <c r="L48" s="812"/>
      <c r="M48" s="812"/>
      <c r="N48" s="812"/>
      <c r="O48" s="812"/>
      <c r="P48" s="6"/>
    </row>
    <row r="49" spans="1:16">
      <c r="A49" s="7"/>
      <c r="B49" s="7"/>
      <c r="C49" s="7"/>
      <c r="D49" s="7"/>
      <c r="E49" s="7"/>
      <c r="F49" s="7"/>
      <c r="G49" s="7"/>
      <c r="H49" s="812"/>
      <c r="I49" s="812"/>
      <c r="J49" s="812"/>
      <c r="K49" s="812"/>
      <c r="L49" s="812"/>
      <c r="M49" s="812"/>
      <c r="N49" s="812"/>
      <c r="O49" s="812"/>
      <c r="P49" s="6"/>
    </row>
    <row r="50" spans="1:16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51"/>
      <c r="L50" s="851"/>
      <c r="M50" s="851"/>
      <c r="N50" s="851"/>
      <c r="O50" s="851"/>
      <c r="P50" s="6"/>
    </row>
  </sheetData>
  <mergeCells count="57">
    <mergeCell ref="A45:O45"/>
    <mergeCell ref="H46:O46"/>
    <mergeCell ref="B47:D48"/>
    <mergeCell ref="H47:O49"/>
    <mergeCell ref="A50:J50"/>
    <mergeCell ref="K50:O50"/>
    <mergeCell ref="A43:C43"/>
    <mergeCell ref="E43:I43"/>
    <mergeCell ref="J43:O43"/>
    <mergeCell ref="B32:C32"/>
    <mergeCell ref="B33:C33"/>
    <mergeCell ref="B34:C34"/>
    <mergeCell ref="B35:C35"/>
    <mergeCell ref="B36:C36"/>
    <mergeCell ref="B37:C37"/>
    <mergeCell ref="B38:C38"/>
    <mergeCell ref="J39:O39"/>
    <mergeCell ref="A40:C40"/>
    <mergeCell ref="E40:I40"/>
    <mergeCell ref="J40:O40"/>
    <mergeCell ref="A28:O28"/>
    <mergeCell ref="A29:D29"/>
    <mergeCell ref="E29:O29"/>
    <mergeCell ref="A30:A31"/>
    <mergeCell ref="B30:C31"/>
    <mergeCell ref="D30:L30"/>
    <mergeCell ref="M30:M31"/>
    <mergeCell ref="N30:N31"/>
    <mergeCell ref="O30:O31"/>
    <mergeCell ref="B22:D22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B21:D21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"/>
  <sheetViews>
    <sheetView showGridLines="0" topLeftCell="A17" workbookViewId="0">
      <selection activeCell="D42" sqref="D42"/>
    </sheetView>
  </sheetViews>
  <sheetFormatPr defaultRowHeight="15.75"/>
  <cols>
    <col min="1" max="1" width="6.6640625" style="719" customWidth="1"/>
    <col min="2" max="2" width="27.83203125" style="719" customWidth="1"/>
    <col min="3" max="3" width="19.6640625" style="8" customWidth="1"/>
    <col min="4" max="4" width="36" style="719" customWidth="1"/>
    <col min="5" max="5" width="14.5" style="719" customWidth="1"/>
    <col min="6" max="6" width="13.83203125" style="719" bestFit="1" customWidth="1"/>
    <col min="7" max="8" width="11.83203125" style="719" hidden="1" customWidth="1"/>
    <col min="9" max="9" width="14.5" style="719" customWidth="1"/>
    <col min="10" max="10" width="9.83203125" style="719" customWidth="1"/>
    <col min="11" max="11" width="8.1640625" style="719" bestFit="1" customWidth="1"/>
    <col min="12" max="12" width="11.1640625" style="719" customWidth="1"/>
    <col min="13" max="13" width="9.83203125" style="719" bestFit="1" customWidth="1"/>
    <col min="14" max="14" width="11.1640625" style="719" customWidth="1"/>
    <col min="15" max="15" width="15.33203125" style="719" customWidth="1"/>
    <col min="16" max="16" width="12.33203125" style="719" customWidth="1"/>
    <col min="17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720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815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721" t="s">
        <v>17</v>
      </c>
      <c r="D16" s="721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722">
        <v>1</v>
      </c>
      <c r="B17" s="72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>E22</f>
        <v>17346729</v>
      </c>
      <c r="F18" s="32">
        <f>SUM(F27:F27)</f>
        <v>0</v>
      </c>
      <c r="G18" s="32">
        <f>SUM(G27:G27)</f>
        <v>3532641</v>
      </c>
      <c r="H18" s="32">
        <f>SUM(H27:H27)</f>
        <v>3532641</v>
      </c>
      <c r="I18" s="32">
        <f>I22</f>
        <v>17346729</v>
      </c>
      <c r="J18" s="32">
        <f>SUM(J27:J27)</f>
        <v>0</v>
      </c>
      <c r="K18" s="32">
        <f>SUM(K27:K27)</f>
        <v>0</v>
      </c>
      <c r="L18" s="32">
        <f>SUM(L27:L27)</f>
        <v>0</v>
      </c>
      <c r="M18" s="32"/>
      <c r="N18" s="32">
        <f>SUM(N27:N27)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7" ht="18" customHeight="1">
      <c r="A20" s="34" t="s">
        <v>377</v>
      </c>
      <c r="B20" s="814" t="s">
        <v>378</v>
      </c>
      <c r="C20" s="815"/>
      <c r="D20" s="816"/>
      <c r="E20" s="35"/>
      <c r="F20" s="35">
        <f>SUM(F22:F26)</f>
        <v>0</v>
      </c>
      <c r="G20" s="35">
        <f>SUM(G26:G26)</f>
        <v>0</v>
      </c>
      <c r="H20" s="35">
        <f>SUM(H26:H26)</f>
        <v>0</v>
      </c>
      <c r="I20" s="35"/>
      <c r="J20" s="35"/>
      <c r="K20" s="35"/>
      <c r="L20" s="35"/>
      <c r="M20" s="35"/>
      <c r="N20" s="35"/>
      <c r="O20" s="36"/>
      <c r="P20" s="10"/>
    </row>
    <row r="21" spans="1:17" ht="18" customHeight="1">
      <c r="A21" s="34" t="s">
        <v>768</v>
      </c>
      <c r="B21" s="814" t="s">
        <v>427</v>
      </c>
      <c r="C21" s="815"/>
      <c r="D21" s="816"/>
      <c r="E21" s="35"/>
      <c r="F21" s="35">
        <f>SUM(F22:F26)</f>
        <v>0</v>
      </c>
      <c r="G21" s="35">
        <f>SUM(G26:G26)</f>
        <v>0</v>
      </c>
      <c r="H21" s="35">
        <f>SUM(H26:H26)</f>
        <v>0</v>
      </c>
      <c r="I21" s="35"/>
      <c r="J21" s="35"/>
      <c r="K21" s="35"/>
      <c r="L21" s="35"/>
      <c r="M21" s="35"/>
      <c r="N21" s="35"/>
      <c r="O21" s="36"/>
      <c r="P21" s="10"/>
    </row>
    <row r="22" spans="1:17" ht="18" customHeight="1">
      <c r="A22" s="34" t="s">
        <v>769</v>
      </c>
      <c r="B22" s="814" t="s">
        <v>770</v>
      </c>
      <c r="C22" s="815"/>
      <c r="D22" s="816"/>
      <c r="E22" s="35">
        <f>SUM(E23:E27)</f>
        <v>17346729</v>
      </c>
      <c r="F22" s="35">
        <f>SUM(F23:F27)</f>
        <v>0</v>
      </c>
      <c r="G22" s="35">
        <f>SUM(G27:G27)</f>
        <v>3532641</v>
      </c>
      <c r="H22" s="35">
        <f>SUM(H27:H27)</f>
        <v>3532641</v>
      </c>
      <c r="I22" s="35">
        <f>SUM(I23:I27)</f>
        <v>17346729</v>
      </c>
      <c r="J22" s="35"/>
      <c r="K22" s="35"/>
      <c r="L22" s="35"/>
      <c r="M22" s="35"/>
      <c r="N22" s="35"/>
      <c r="O22" s="36"/>
      <c r="P22" s="10"/>
    </row>
    <row r="23" spans="1:17" ht="23.25" customHeight="1">
      <c r="A23" s="37">
        <v>1</v>
      </c>
      <c r="B23" s="96" t="s">
        <v>428</v>
      </c>
      <c r="C23" s="95" t="s">
        <v>429</v>
      </c>
      <c r="D23" s="39" t="s">
        <v>143</v>
      </c>
      <c r="E23" s="35">
        <f t="shared" ref="E23:E27" si="1">I23</f>
        <v>3532641</v>
      </c>
      <c r="F23" s="132"/>
      <c r="G23" s="132">
        <v>2899689</v>
      </c>
      <c r="H23" s="132">
        <v>2899689</v>
      </c>
      <c r="I23" s="132">
        <v>3532641</v>
      </c>
      <c r="J23" s="40"/>
      <c r="K23" s="35"/>
      <c r="L23" s="40"/>
      <c r="M23" s="35"/>
      <c r="N23" s="35"/>
      <c r="O23" s="36"/>
      <c r="P23" s="10"/>
    </row>
    <row r="24" spans="1:17" ht="23.25" customHeight="1">
      <c r="A24" s="37">
        <v>2</v>
      </c>
      <c r="B24" s="96" t="s">
        <v>766</v>
      </c>
      <c r="C24" s="144" t="s">
        <v>771</v>
      </c>
      <c r="D24" s="39" t="s">
        <v>143</v>
      </c>
      <c r="E24" s="35">
        <f t="shared" si="1"/>
        <v>3532641</v>
      </c>
      <c r="F24" s="132"/>
      <c r="G24" s="267"/>
      <c r="H24" s="267"/>
      <c r="I24" s="132">
        <v>3532641</v>
      </c>
      <c r="J24" s="40"/>
      <c r="K24" s="35"/>
      <c r="L24" s="40"/>
      <c r="M24" s="35"/>
      <c r="N24" s="35"/>
      <c r="O24" s="36"/>
      <c r="P24" s="10"/>
    </row>
    <row r="25" spans="1:17" ht="23.25" customHeight="1">
      <c r="A25" s="37">
        <v>3</v>
      </c>
      <c r="B25" s="26" t="s">
        <v>736</v>
      </c>
      <c r="C25" s="144">
        <v>5495281007461</v>
      </c>
      <c r="D25" s="39" t="s">
        <v>143</v>
      </c>
      <c r="E25" s="35">
        <f t="shared" si="1"/>
        <v>3532641</v>
      </c>
      <c r="F25" s="132"/>
      <c r="G25" s="40">
        <v>3532641</v>
      </c>
      <c r="H25" s="40">
        <v>3532641</v>
      </c>
      <c r="I25" s="132">
        <v>3532641</v>
      </c>
      <c r="J25" s="40"/>
      <c r="K25" s="35"/>
      <c r="L25" s="35"/>
      <c r="M25" s="35"/>
      <c r="N25" s="35"/>
      <c r="O25" s="80"/>
      <c r="P25" s="10"/>
    </row>
    <row r="26" spans="1:17" ht="23.25" customHeight="1">
      <c r="A26" s="37">
        <v>4</v>
      </c>
      <c r="B26" s="96" t="s">
        <v>811</v>
      </c>
      <c r="C26" s="144">
        <v>5495215033545</v>
      </c>
      <c r="D26" s="39" t="s">
        <v>143</v>
      </c>
      <c r="E26" s="35">
        <f t="shared" si="1"/>
        <v>3532641</v>
      </c>
      <c r="F26" s="132"/>
      <c r="G26" s="267"/>
      <c r="H26" s="267"/>
      <c r="I26" s="132">
        <v>3532641</v>
      </c>
      <c r="J26" s="40"/>
      <c r="K26" s="35"/>
      <c r="L26" s="40"/>
      <c r="M26" s="35"/>
      <c r="N26" s="35"/>
      <c r="O26" s="36"/>
      <c r="P26" s="10"/>
    </row>
    <row r="27" spans="1:17" ht="23.25" customHeight="1">
      <c r="A27" s="37">
        <v>5</v>
      </c>
      <c r="B27" s="26" t="s">
        <v>812</v>
      </c>
      <c r="C27" s="95" t="s">
        <v>831</v>
      </c>
      <c r="D27" s="39" t="s">
        <v>143</v>
      </c>
      <c r="E27" s="35">
        <f t="shared" si="1"/>
        <v>3216165</v>
      </c>
      <c r="F27" s="132"/>
      <c r="G27" s="40">
        <v>3532641</v>
      </c>
      <c r="H27" s="40">
        <v>3532641</v>
      </c>
      <c r="I27" s="132">
        <v>3216165</v>
      </c>
      <c r="J27" s="40"/>
      <c r="K27" s="35"/>
      <c r="L27" s="35"/>
      <c r="M27" s="35"/>
      <c r="N27" s="35"/>
      <c r="O27" s="80"/>
      <c r="P27" s="10"/>
    </row>
    <row r="28" spans="1:17" s="728" customFormat="1">
      <c r="A28" s="827" t="s">
        <v>767</v>
      </c>
      <c r="B28" s="827"/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135"/>
    </row>
    <row r="29" spans="1:17">
      <c r="A29" s="828" t="s">
        <v>442</v>
      </c>
      <c r="B29" s="828"/>
      <c r="C29" s="828"/>
      <c r="D29" s="828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6"/>
    </row>
    <row r="30" spans="1:17" hidden="1">
      <c r="A30" s="830" t="s">
        <v>27</v>
      </c>
      <c r="B30" s="831" t="s">
        <v>145</v>
      </c>
      <c r="C30" s="832"/>
      <c r="D30" s="835" t="s">
        <v>30</v>
      </c>
      <c r="E30" s="836"/>
      <c r="F30" s="836"/>
      <c r="G30" s="836"/>
      <c r="H30" s="836"/>
      <c r="I30" s="836"/>
      <c r="J30" s="836"/>
      <c r="K30" s="836"/>
      <c r="L30" s="837"/>
      <c r="M30" s="838" t="s">
        <v>40</v>
      </c>
      <c r="N30" s="840" t="s">
        <v>31</v>
      </c>
      <c r="O30" s="838" t="s">
        <v>9</v>
      </c>
      <c r="P30" s="6"/>
    </row>
    <row r="31" spans="1:17" ht="25.5" hidden="1">
      <c r="A31" s="830"/>
      <c r="B31" s="833"/>
      <c r="C31" s="834"/>
      <c r="D31" s="48" t="s">
        <v>32</v>
      </c>
      <c r="E31" s="49" t="s">
        <v>33</v>
      </c>
      <c r="F31" s="49" t="s">
        <v>34</v>
      </c>
      <c r="G31" s="49" t="s">
        <v>35</v>
      </c>
      <c r="H31" s="49" t="s">
        <v>35</v>
      </c>
      <c r="I31" s="49"/>
      <c r="J31" s="49" t="s">
        <v>147</v>
      </c>
      <c r="K31" s="49" t="s">
        <v>313</v>
      </c>
      <c r="L31" s="49" t="s">
        <v>146</v>
      </c>
      <c r="M31" s="839"/>
      <c r="N31" s="840"/>
      <c r="O31" s="839"/>
      <c r="P31" s="6"/>
    </row>
    <row r="32" spans="1:17" s="24" customFormat="1" hidden="1">
      <c r="A32" s="50" t="s">
        <v>37</v>
      </c>
      <c r="B32" s="842" t="s">
        <v>412</v>
      </c>
      <c r="C32" s="843"/>
      <c r="D32" s="51">
        <f t="shared" ref="D32:N32" si="2">SUM(D33:D38)</f>
        <v>0</v>
      </c>
      <c r="E32" s="51">
        <f t="shared" si="2"/>
        <v>0</v>
      </c>
      <c r="F32" s="51">
        <f t="shared" si="2"/>
        <v>0</v>
      </c>
      <c r="G32" s="52">
        <f t="shared" si="2"/>
        <v>0</v>
      </c>
      <c r="H32" s="52">
        <f t="shared" si="2"/>
        <v>0</v>
      </c>
      <c r="I32" s="268"/>
      <c r="J32" s="53">
        <f t="shared" si="2"/>
        <v>0</v>
      </c>
      <c r="K32" s="51">
        <f t="shared" si="2"/>
        <v>0</v>
      </c>
      <c r="L32" s="54">
        <f t="shared" si="2"/>
        <v>0</v>
      </c>
      <c r="M32" s="55">
        <f t="shared" si="2"/>
        <v>0</v>
      </c>
      <c r="N32" s="56">
        <f t="shared" si="2"/>
        <v>0</v>
      </c>
      <c r="O32" s="57"/>
      <c r="P32" s="23"/>
      <c r="Q32" s="25"/>
    </row>
    <row r="33" spans="1:16" hidden="1">
      <c r="A33" s="58"/>
      <c r="B33" s="844"/>
      <c r="C33" s="845"/>
      <c r="D33" s="59"/>
      <c r="E33" s="59"/>
      <c r="F33" s="59"/>
      <c r="G33" s="60"/>
      <c r="H33" s="60"/>
      <c r="I33" s="60"/>
      <c r="J33" s="61"/>
      <c r="K33" s="62"/>
      <c r="L33" s="63"/>
      <c r="M33" s="64"/>
      <c r="N33" s="65"/>
      <c r="O33" s="66"/>
      <c r="P33" s="6"/>
    </row>
    <row r="34" spans="1:16" hidden="1">
      <c r="A34" s="58"/>
      <c r="B34" s="844"/>
      <c r="C34" s="845"/>
      <c r="D34" s="59"/>
      <c r="E34" s="59"/>
      <c r="F34" s="59"/>
      <c r="G34" s="60"/>
      <c r="H34" s="60"/>
      <c r="I34" s="60"/>
      <c r="J34" s="61"/>
      <c r="K34" s="67"/>
      <c r="L34" s="68"/>
      <c r="M34" s="64"/>
      <c r="N34" s="65"/>
      <c r="O34" s="66"/>
      <c r="P34" s="6"/>
    </row>
    <row r="35" spans="1:16" hidden="1">
      <c r="A35" s="58"/>
      <c r="B35" s="844"/>
      <c r="C35" s="845"/>
      <c r="D35" s="59"/>
      <c r="E35" s="59"/>
      <c r="F35" s="59"/>
      <c r="G35" s="60"/>
      <c r="H35" s="60"/>
      <c r="I35" s="60"/>
      <c r="J35" s="62"/>
      <c r="K35" s="67"/>
      <c r="L35" s="68"/>
      <c r="M35" s="64"/>
      <c r="N35" s="65"/>
      <c r="O35" s="66"/>
      <c r="P35" s="6"/>
    </row>
    <row r="36" spans="1:16" hidden="1">
      <c r="A36" s="58"/>
      <c r="B36" s="844"/>
      <c r="C36" s="845"/>
      <c r="D36" s="59"/>
      <c r="E36" s="59"/>
      <c r="F36" s="59"/>
      <c r="G36" s="60"/>
      <c r="H36" s="60"/>
      <c r="I36" s="60"/>
      <c r="J36" s="61"/>
      <c r="K36" s="67"/>
      <c r="L36" s="68"/>
      <c r="M36" s="64"/>
      <c r="N36" s="65"/>
      <c r="O36" s="66"/>
      <c r="P36" s="6"/>
    </row>
    <row r="37" spans="1:16" hidden="1">
      <c r="A37" s="58"/>
      <c r="B37" s="846"/>
      <c r="C37" s="846"/>
      <c r="D37" s="59"/>
      <c r="E37" s="59"/>
      <c r="F37" s="59"/>
      <c r="G37" s="60"/>
      <c r="H37" s="60"/>
      <c r="I37" s="60"/>
      <c r="J37" s="61"/>
      <c r="K37" s="67"/>
      <c r="L37" s="68"/>
      <c r="M37" s="64"/>
      <c r="N37" s="65">
        <f>SUM(D37:M37)*1490000</f>
        <v>0</v>
      </c>
      <c r="O37" s="66"/>
      <c r="P37" s="6"/>
    </row>
    <row r="38" spans="1:16" hidden="1">
      <c r="A38" s="69">
        <v>1</v>
      </c>
      <c r="B38" s="847"/>
      <c r="C38" s="847"/>
      <c r="D38" s="70"/>
      <c r="E38" s="70"/>
      <c r="F38" s="70"/>
      <c r="G38" s="71"/>
      <c r="H38" s="71"/>
      <c r="I38" s="71"/>
      <c r="J38" s="72"/>
      <c r="K38" s="73"/>
      <c r="L38" s="74"/>
      <c r="M38" s="75"/>
      <c r="N38" s="65"/>
      <c r="O38" s="77"/>
      <c r="P38" s="6"/>
    </row>
    <row r="39" spans="1:16">
      <c r="A39" s="17"/>
      <c r="B39" s="17"/>
      <c r="C39" s="17"/>
      <c r="D39" s="17"/>
      <c r="E39" s="17"/>
      <c r="F39" s="17"/>
      <c r="G39" s="17"/>
      <c r="H39" s="17"/>
      <c r="I39" s="17"/>
      <c r="J39" s="848" t="s">
        <v>729</v>
      </c>
      <c r="K39" s="848"/>
      <c r="L39" s="848"/>
      <c r="M39" s="848"/>
      <c r="N39" s="848"/>
      <c r="O39" s="848"/>
      <c r="P39" s="130" t="e">
        <f>I22-#REF!</f>
        <v>#REF!</v>
      </c>
    </row>
    <row r="40" spans="1:16" ht="15.4" customHeight="1">
      <c r="A40" s="812" t="s">
        <v>19</v>
      </c>
      <c r="B40" s="812"/>
      <c r="C40" s="812"/>
      <c r="D40" s="136"/>
      <c r="E40" s="812" t="s">
        <v>20</v>
      </c>
      <c r="F40" s="812"/>
      <c r="G40" s="812"/>
      <c r="H40" s="812"/>
      <c r="I40" s="812"/>
      <c r="J40" s="812" t="s">
        <v>21</v>
      </c>
      <c r="K40" s="812"/>
      <c r="L40" s="812"/>
      <c r="M40" s="812"/>
      <c r="N40" s="812"/>
      <c r="O40" s="812"/>
      <c r="P40" s="6"/>
    </row>
    <row r="41" spans="1:16" ht="15.4" customHeight="1">
      <c r="A41" s="7"/>
      <c r="B41" s="3"/>
      <c r="C41" s="13"/>
      <c r="E41" s="3"/>
      <c r="F41" s="3"/>
      <c r="G41" s="3"/>
      <c r="H41" s="3"/>
      <c r="I41" s="3"/>
      <c r="K41" s="3"/>
      <c r="L41" s="7"/>
      <c r="M41" s="3"/>
      <c r="N41" s="3"/>
      <c r="O41" s="3"/>
      <c r="P41" s="6"/>
    </row>
    <row r="42" spans="1:16" ht="29.25" customHeight="1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6" ht="18" customHeight="1">
      <c r="A43" s="841" t="s">
        <v>568</v>
      </c>
      <c r="B43" s="841"/>
      <c r="C43" s="841"/>
      <c r="E43" s="841" t="s">
        <v>149</v>
      </c>
      <c r="F43" s="841"/>
      <c r="G43" s="841"/>
      <c r="H43" s="841"/>
      <c r="I43" s="841"/>
      <c r="J43" s="841" t="s">
        <v>43</v>
      </c>
      <c r="K43" s="841"/>
      <c r="L43" s="841"/>
      <c r="M43" s="841"/>
      <c r="N43" s="841"/>
      <c r="O43" s="841"/>
      <c r="P43" s="6"/>
    </row>
    <row r="44" spans="1:16" ht="24" customHeight="1">
      <c r="A44" s="5"/>
      <c r="B44" s="5"/>
      <c r="C44" s="5"/>
      <c r="D44" s="4"/>
      <c r="E44" s="5"/>
      <c r="F44" s="5"/>
      <c r="G44" s="5"/>
      <c r="H44" s="5"/>
      <c r="I44" s="5"/>
      <c r="K44" s="2"/>
      <c r="L44" s="5"/>
      <c r="M44" s="5"/>
      <c r="N44" s="5"/>
      <c r="O44" s="2"/>
      <c r="P44" s="6"/>
    </row>
    <row r="45" spans="1:16">
      <c r="A45" s="849" t="s">
        <v>22</v>
      </c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6"/>
    </row>
    <row r="46" spans="1:16">
      <c r="A46" s="5"/>
      <c r="B46" s="5"/>
      <c r="C46" s="5"/>
      <c r="D46" s="5"/>
      <c r="E46" s="5"/>
      <c r="F46" s="5"/>
      <c r="G46" s="5"/>
      <c r="H46" s="850" t="s">
        <v>24</v>
      </c>
      <c r="I46" s="850"/>
      <c r="J46" s="850"/>
      <c r="K46" s="850"/>
      <c r="L46" s="850"/>
      <c r="M46" s="850"/>
      <c r="N46" s="850"/>
      <c r="O46" s="850"/>
      <c r="P46" s="6"/>
    </row>
    <row r="47" spans="1:16">
      <c r="A47" s="7"/>
      <c r="B47" s="812" t="s">
        <v>23</v>
      </c>
      <c r="C47" s="812"/>
      <c r="D47" s="812"/>
      <c r="E47" s="7"/>
      <c r="F47" s="7"/>
      <c r="G47" s="7"/>
      <c r="H47" s="812" t="s">
        <v>39</v>
      </c>
      <c r="I47" s="812"/>
      <c r="J47" s="812"/>
      <c r="K47" s="812"/>
      <c r="L47" s="812"/>
      <c r="M47" s="812"/>
      <c r="N47" s="812"/>
      <c r="O47" s="812"/>
      <c r="P47" s="6"/>
    </row>
    <row r="48" spans="1:16">
      <c r="A48" s="2"/>
      <c r="B48" s="812"/>
      <c r="C48" s="812"/>
      <c r="D48" s="812"/>
      <c r="E48" s="7"/>
      <c r="F48" s="7"/>
      <c r="G48" s="7"/>
      <c r="H48" s="812"/>
      <c r="I48" s="812"/>
      <c r="J48" s="812"/>
      <c r="K48" s="812"/>
      <c r="L48" s="812"/>
      <c r="M48" s="812"/>
      <c r="N48" s="812"/>
      <c r="O48" s="812"/>
      <c r="P48" s="6"/>
    </row>
    <row r="49" spans="1:16">
      <c r="A49" s="7"/>
      <c r="B49" s="7"/>
      <c r="C49" s="7"/>
      <c r="D49" s="7"/>
      <c r="E49" s="7"/>
      <c r="F49" s="7"/>
      <c r="G49" s="7"/>
      <c r="H49" s="812"/>
      <c r="I49" s="812"/>
      <c r="J49" s="812"/>
      <c r="K49" s="812"/>
      <c r="L49" s="812"/>
      <c r="M49" s="812"/>
      <c r="N49" s="812"/>
      <c r="O49" s="812"/>
      <c r="P49" s="6"/>
    </row>
    <row r="50" spans="1:16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51"/>
      <c r="L50" s="851"/>
      <c r="M50" s="851"/>
      <c r="N50" s="851"/>
      <c r="O50" s="851"/>
      <c r="P50" s="6"/>
    </row>
  </sheetData>
  <mergeCells count="57">
    <mergeCell ref="A45:O45"/>
    <mergeCell ref="H46:O46"/>
    <mergeCell ref="B47:D48"/>
    <mergeCell ref="H47:O49"/>
    <mergeCell ref="A50:J50"/>
    <mergeCell ref="K50:O50"/>
    <mergeCell ref="A43:C43"/>
    <mergeCell ref="E43:I43"/>
    <mergeCell ref="J43:O43"/>
    <mergeCell ref="B32:C32"/>
    <mergeCell ref="B33:C33"/>
    <mergeCell ref="B34:C34"/>
    <mergeCell ref="B35:C35"/>
    <mergeCell ref="B36:C36"/>
    <mergeCell ref="B37:C37"/>
    <mergeCell ref="B38:C38"/>
    <mergeCell ref="J39:O39"/>
    <mergeCell ref="A40:C40"/>
    <mergeCell ref="E40:I40"/>
    <mergeCell ref="J40:O40"/>
    <mergeCell ref="A28:O28"/>
    <mergeCell ref="A29:D29"/>
    <mergeCell ref="E29:O29"/>
    <mergeCell ref="A30:A31"/>
    <mergeCell ref="B30:C31"/>
    <mergeCell ref="D30:L30"/>
    <mergeCell ref="M30:M31"/>
    <mergeCell ref="N30:N31"/>
    <mergeCell ref="O30:O31"/>
    <mergeCell ref="B22:D22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B21:D21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R50"/>
  <sheetViews>
    <sheetView showGridLines="0" topLeftCell="A20" workbookViewId="0">
      <selection activeCell="D54" sqref="D54"/>
    </sheetView>
  </sheetViews>
  <sheetFormatPr defaultRowHeight="15.75"/>
  <cols>
    <col min="1" max="1" width="6.6640625" style="697" customWidth="1"/>
    <col min="2" max="2" width="27.83203125" style="697" customWidth="1"/>
    <col min="3" max="3" width="19.6640625" style="8" customWidth="1"/>
    <col min="4" max="4" width="36" style="697" customWidth="1"/>
    <col min="5" max="5" width="14.5" style="697" customWidth="1"/>
    <col min="6" max="6" width="13.83203125" style="697" bestFit="1" customWidth="1"/>
    <col min="7" max="8" width="11.83203125" style="697" hidden="1" customWidth="1"/>
    <col min="9" max="9" width="14.5" style="697" customWidth="1"/>
    <col min="10" max="10" width="9.83203125" style="697" customWidth="1"/>
    <col min="11" max="11" width="8.1640625" style="697" bestFit="1" customWidth="1"/>
    <col min="12" max="12" width="11.1640625" style="697" customWidth="1"/>
    <col min="13" max="13" width="9.83203125" style="697" bestFit="1" customWidth="1"/>
    <col min="14" max="14" width="11.1640625" style="697" customWidth="1"/>
    <col min="15" max="15" width="15.33203125" style="697" customWidth="1"/>
    <col min="16" max="16" width="12.33203125" style="697" customWidth="1"/>
    <col min="17" max="16384" width="9.33203125" style="69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98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813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699" t="s">
        <v>17</v>
      </c>
      <c r="D16" s="699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700">
        <v>1</v>
      </c>
      <c r="B17" s="70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>E22</f>
        <v>17346729</v>
      </c>
      <c r="F18" s="32">
        <f>SUM(F27:F27)</f>
        <v>0</v>
      </c>
      <c r="G18" s="32">
        <f>SUM(G27:G27)</f>
        <v>3532641</v>
      </c>
      <c r="H18" s="32">
        <f>SUM(H27:H27)</f>
        <v>3532641</v>
      </c>
      <c r="I18" s="32">
        <f>I22</f>
        <v>17346729</v>
      </c>
      <c r="J18" s="32">
        <f>SUM(J27:J27)</f>
        <v>0</v>
      </c>
      <c r="K18" s="32">
        <f>SUM(K27:K27)</f>
        <v>0</v>
      </c>
      <c r="L18" s="32">
        <f>SUM(L27:L27)</f>
        <v>0</v>
      </c>
      <c r="M18" s="32"/>
      <c r="N18" s="32">
        <f>SUM(N27:N27)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7" ht="18" customHeight="1">
      <c r="A20" s="34" t="s">
        <v>377</v>
      </c>
      <c r="B20" s="814" t="s">
        <v>378</v>
      </c>
      <c r="C20" s="815"/>
      <c r="D20" s="816"/>
      <c r="E20" s="35"/>
      <c r="F20" s="35">
        <f>SUM(F22:F26)</f>
        <v>0</v>
      </c>
      <c r="G20" s="35">
        <f>SUM(G26:G26)</f>
        <v>0</v>
      </c>
      <c r="H20" s="35">
        <f>SUM(H26:H26)</f>
        <v>0</v>
      </c>
      <c r="I20" s="35"/>
      <c r="J20" s="35"/>
      <c r="K20" s="35"/>
      <c r="L20" s="35"/>
      <c r="M20" s="35"/>
      <c r="N20" s="35"/>
      <c r="O20" s="36"/>
      <c r="P20" s="10"/>
    </row>
    <row r="21" spans="1:17" ht="18" customHeight="1">
      <c r="A21" s="34" t="s">
        <v>768</v>
      </c>
      <c r="B21" s="814" t="s">
        <v>427</v>
      </c>
      <c r="C21" s="815"/>
      <c r="D21" s="816"/>
      <c r="E21" s="35"/>
      <c r="F21" s="35">
        <f>SUM(F22:F26)</f>
        <v>0</v>
      </c>
      <c r="G21" s="35">
        <f>SUM(G26:G26)</f>
        <v>0</v>
      </c>
      <c r="H21" s="35">
        <f>SUM(H26:H26)</f>
        <v>0</v>
      </c>
      <c r="I21" s="35"/>
      <c r="J21" s="35"/>
      <c r="K21" s="35"/>
      <c r="L21" s="35"/>
      <c r="M21" s="35"/>
      <c r="N21" s="35"/>
      <c r="O21" s="36"/>
      <c r="P21" s="10"/>
    </row>
    <row r="22" spans="1:17" ht="18" customHeight="1">
      <c r="A22" s="34" t="s">
        <v>769</v>
      </c>
      <c r="B22" s="814" t="s">
        <v>770</v>
      </c>
      <c r="C22" s="815"/>
      <c r="D22" s="816"/>
      <c r="E22" s="35">
        <f>SUM(E23:E27)</f>
        <v>17346729</v>
      </c>
      <c r="F22" s="35">
        <f>SUM(F23:F27)</f>
        <v>0</v>
      </c>
      <c r="G22" s="35">
        <f>SUM(G27:G27)</f>
        <v>3532641</v>
      </c>
      <c r="H22" s="35">
        <f>SUM(H27:H27)</f>
        <v>3532641</v>
      </c>
      <c r="I22" s="35">
        <f>SUM(I23:I27)</f>
        <v>17346729</v>
      </c>
      <c r="J22" s="35"/>
      <c r="K22" s="35"/>
      <c r="L22" s="35"/>
      <c r="M22" s="35"/>
      <c r="N22" s="35"/>
      <c r="O22" s="36"/>
      <c r="P22" s="10"/>
    </row>
    <row r="23" spans="1:17" ht="23.25" customHeight="1">
      <c r="A23" s="37">
        <v>1</v>
      </c>
      <c r="B23" s="96" t="s">
        <v>428</v>
      </c>
      <c r="C23" s="95" t="s">
        <v>429</v>
      </c>
      <c r="D23" s="39" t="s">
        <v>143</v>
      </c>
      <c r="E23" s="35">
        <f t="shared" ref="E23:E27" si="1">I23</f>
        <v>3532641</v>
      </c>
      <c r="F23" s="132"/>
      <c r="G23" s="132">
        <v>2899689</v>
      </c>
      <c r="H23" s="132">
        <v>2899689</v>
      </c>
      <c r="I23" s="132">
        <v>3532641</v>
      </c>
      <c r="J23" s="40"/>
      <c r="K23" s="35"/>
      <c r="L23" s="40"/>
      <c r="M23" s="35"/>
      <c r="N23" s="35"/>
      <c r="O23" s="36"/>
      <c r="P23" s="10"/>
    </row>
    <row r="24" spans="1:17" ht="23.25" customHeight="1">
      <c r="A24" s="37">
        <v>2</v>
      </c>
      <c r="B24" s="96" t="s">
        <v>766</v>
      </c>
      <c r="C24" s="144" t="s">
        <v>771</v>
      </c>
      <c r="D24" s="39" t="s">
        <v>143</v>
      </c>
      <c r="E24" s="35">
        <f t="shared" ref="E24:E25" si="2">I24</f>
        <v>3532641</v>
      </c>
      <c r="F24" s="132"/>
      <c r="G24" s="267"/>
      <c r="H24" s="267"/>
      <c r="I24" s="132">
        <v>3532641</v>
      </c>
      <c r="J24" s="40"/>
      <c r="K24" s="35"/>
      <c r="L24" s="40"/>
      <c r="M24" s="35"/>
      <c r="N24" s="35"/>
      <c r="O24" s="36"/>
      <c r="P24" s="10"/>
    </row>
    <row r="25" spans="1:17" ht="23.25" customHeight="1">
      <c r="A25" s="37">
        <v>3</v>
      </c>
      <c r="B25" s="26" t="s">
        <v>736</v>
      </c>
      <c r="C25" s="144">
        <v>5495281007461</v>
      </c>
      <c r="D25" s="39" t="s">
        <v>143</v>
      </c>
      <c r="E25" s="35">
        <f t="shared" si="2"/>
        <v>3532641</v>
      </c>
      <c r="F25" s="132"/>
      <c r="G25" s="40">
        <v>3532641</v>
      </c>
      <c r="H25" s="40">
        <v>3532641</v>
      </c>
      <c r="I25" s="132">
        <v>3532641</v>
      </c>
      <c r="J25" s="40"/>
      <c r="K25" s="35"/>
      <c r="L25" s="35"/>
      <c r="M25" s="35"/>
      <c r="N25" s="35"/>
      <c r="O25" s="80"/>
      <c r="P25" s="10"/>
    </row>
    <row r="26" spans="1:17" ht="23.25" customHeight="1">
      <c r="A26" s="37">
        <v>4</v>
      </c>
      <c r="B26" s="96"/>
      <c r="C26" s="144"/>
      <c r="D26" s="39" t="s">
        <v>143</v>
      </c>
      <c r="E26" s="35">
        <f t="shared" si="1"/>
        <v>3532641</v>
      </c>
      <c r="F26" s="132"/>
      <c r="G26" s="267"/>
      <c r="H26" s="267"/>
      <c r="I26" s="132">
        <v>3532641</v>
      </c>
      <c r="J26" s="40"/>
      <c r="K26" s="35"/>
      <c r="L26" s="40"/>
      <c r="M26" s="35"/>
      <c r="N26" s="35"/>
      <c r="O26" s="36"/>
      <c r="P26" s="10"/>
    </row>
    <row r="27" spans="1:17" ht="23.25" customHeight="1">
      <c r="A27" s="37">
        <v>5</v>
      </c>
      <c r="B27" s="26"/>
      <c r="C27" s="144"/>
      <c r="D27" s="39" t="s">
        <v>143</v>
      </c>
      <c r="E27" s="35">
        <f t="shared" si="1"/>
        <v>3216165</v>
      </c>
      <c r="F27" s="132"/>
      <c r="G27" s="40">
        <v>3532641</v>
      </c>
      <c r="H27" s="40">
        <v>3532641</v>
      </c>
      <c r="I27" s="132">
        <v>3216165</v>
      </c>
      <c r="J27" s="40"/>
      <c r="K27" s="35"/>
      <c r="L27" s="35"/>
      <c r="M27" s="35"/>
      <c r="N27" s="35"/>
      <c r="O27" s="80"/>
      <c r="P27" s="10"/>
    </row>
    <row r="28" spans="1:17" s="706" customFormat="1">
      <c r="A28" s="827" t="s">
        <v>767</v>
      </c>
      <c r="B28" s="827"/>
      <c r="C28" s="827"/>
      <c r="D28" s="827"/>
      <c r="E28" s="827"/>
      <c r="F28" s="827"/>
      <c r="G28" s="827"/>
      <c r="H28" s="827"/>
      <c r="I28" s="827"/>
      <c r="J28" s="827"/>
      <c r="K28" s="827"/>
      <c r="L28" s="827"/>
      <c r="M28" s="827"/>
      <c r="N28" s="827"/>
      <c r="O28" s="827"/>
      <c r="P28" s="135"/>
    </row>
    <row r="29" spans="1:17">
      <c r="A29" s="828" t="s">
        <v>442</v>
      </c>
      <c r="B29" s="828"/>
      <c r="C29" s="828"/>
      <c r="D29" s="828"/>
      <c r="E29" s="829"/>
      <c r="F29" s="829"/>
      <c r="G29" s="829"/>
      <c r="H29" s="829"/>
      <c r="I29" s="829"/>
      <c r="J29" s="829"/>
      <c r="K29" s="829"/>
      <c r="L29" s="829"/>
      <c r="M29" s="829"/>
      <c r="N29" s="829"/>
      <c r="O29" s="829"/>
      <c r="P29" s="6"/>
    </row>
    <row r="30" spans="1:17" hidden="1">
      <c r="A30" s="830" t="s">
        <v>27</v>
      </c>
      <c r="B30" s="831" t="s">
        <v>145</v>
      </c>
      <c r="C30" s="832"/>
      <c r="D30" s="835" t="s">
        <v>30</v>
      </c>
      <c r="E30" s="836"/>
      <c r="F30" s="836"/>
      <c r="G30" s="836"/>
      <c r="H30" s="836"/>
      <c r="I30" s="836"/>
      <c r="J30" s="836"/>
      <c r="K30" s="836"/>
      <c r="L30" s="837"/>
      <c r="M30" s="838" t="s">
        <v>40</v>
      </c>
      <c r="N30" s="840" t="s">
        <v>31</v>
      </c>
      <c r="O30" s="838" t="s">
        <v>9</v>
      </c>
      <c r="P30" s="6"/>
    </row>
    <row r="31" spans="1:17" ht="25.5" hidden="1">
      <c r="A31" s="830"/>
      <c r="B31" s="833"/>
      <c r="C31" s="834"/>
      <c r="D31" s="48" t="s">
        <v>32</v>
      </c>
      <c r="E31" s="49" t="s">
        <v>33</v>
      </c>
      <c r="F31" s="49" t="s">
        <v>34</v>
      </c>
      <c r="G31" s="49" t="s">
        <v>35</v>
      </c>
      <c r="H31" s="49" t="s">
        <v>35</v>
      </c>
      <c r="I31" s="49"/>
      <c r="J31" s="49" t="s">
        <v>147</v>
      </c>
      <c r="K31" s="49" t="s">
        <v>313</v>
      </c>
      <c r="L31" s="49" t="s">
        <v>146</v>
      </c>
      <c r="M31" s="839"/>
      <c r="N31" s="840"/>
      <c r="O31" s="839"/>
      <c r="P31" s="6"/>
    </row>
    <row r="32" spans="1:17" s="24" customFormat="1" hidden="1">
      <c r="A32" s="50" t="s">
        <v>37</v>
      </c>
      <c r="B32" s="842" t="s">
        <v>412</v>
      </c>
      <c r="C32" s="843"/>
      <c r="D32" s="51">
        <f t="shared" ref="D32:N32" si="3">SUM(D33:D38)</f>
        <v>0</v>
      </c>
      <c r="E32" s="51">
        <f t="shared" si="3"/>
        <v>0</v>
      </c>
      <c r="F32" s="51">
        <f t="shared" si="3"/>
        <v>0</v>
      </c>
      <c r="G32" s="52">
        <f t="shared" si="3"/>
        <v>0</v>
      </c>
      <c r="H32" s="52">
        <f t="shared" si="3"/>
        <v>0</v>
      </c>
      <c r="I32" s="268"/>
      <c r="J32" s="53">
        <f t="shared" si="3"/>
        <v>0</v>
      </c>
      <c r="K32" s="51">
        <f t="shared" si="3"/>
        <v>0</v>
      </c>
      <c r="L32" s="54">
        <f t="shared" si="3"/>
        <v>0</v>
      </c>
      <c r="M32" s="55">
        <f t="shared" si="3"/>
        <v>0</v>
      </c>
      <c r="N32" s="56">
        <f t="shared" si="3"/>
        <v>0</v>
      </c>
      <c r="O32" s="57"/>
      <c r="P32" s="23"/>
      <c r="Q32" s="25"/>
    </row>
    <row r="33" spans="1:16" hidden="1">
      <c r="A33" s="58"/>
      <c r="B33" s="844"/>
      <c r="C33" s="845"/>
      <c r="D33" s="59"/>
      <c r="E33" s="59"/>
      <c r="F33" s="59"/>
      <c r="G33" s="60"/>
      <c r="H33" s="60"/>
      <c r="I33" s="60"/>
      <c r="J33" s="61"/>
      <c r="K33" s="62"/>
      <c r="L33" s="63"/>
      <c r="M33" s="64"/>
      <c r="N33" s="65"/>
      <c r="O33" s="66"/>
      <c r="P33" s="6"/>
    </row>
    <row r="34" spans="1:16" hidden="1">
      <c r="A34" s="58"/>
      <c r="B34" s="844"/>
      <c r="C34" s="845"/>
      <c r="D34" s="59"/>
      <c r="E34" s="59"/>
      <c r="F34" s="59"/>
      <c r="G34" s="60"/>
      <c r="H34" s="60"/>
      <c r="I34" s="60"/>
      <c r="J34" s="61"/>
      <c r="K34" s="67"/>
      <c r="L34" s="68"/>
      <c r="M34" s="64"/>
      <c r="N34" s="65"/>
      <c r="O34" s="66"/>
      <c r="P34" s="6"/>
    </row>
    <row r="35" spans="1:16" hidden="1">
      <c r="A35" s="58"/>
      <c r="B35" s="844"/>
      <c r="C35" s="845"/>
      <c r="D35" s="59"/>
      <c r="E35" s="59"/>
      <c r="F35" s="59"/>
      <c r="G35" s="60"/>
      <c r="H35" s="60"/>
      <c r="I35" s="60"/>
      <c r="J35" s="62"/>
      <c r="K35" s="67"/>
      <c r="L35" s="68"/>
      <c r="M35" s="64"/>
      <c r="N35" s="65"/>
      <c r="O35" s="66"/>
      <c r="P35" s="6"/>
    </row>
    <row r="36" spans="1:16" hidden="1">
      <c r="A36" s="58"/>
      <c r="B36" s="844"/>
      <c r="C36" s="845"/>
      <c r="D36" s="59"/>
      <c r="E36" s="59"/>
      <c r="F36" s="59"/>
      <c r="G36" s="60"/>
      <c r="H36" s="60"/>
      <c r="I36" s="60"/>
      <c r="J36" s="61"/>
      <c r="K36" s="67"/>
      <c r="L36" s="68"/>
      <c r="M36" s="64"/>
      <c r="N36" s="65"/>
      <c r="O36" s="66"/>
      <c r="P36" s="6"/>
    </row>
    <row r="37" spans="1:16" hidden="1">
      <c r="A37" s="58"/>
      <c r="B37" s="846"/>
      <c r="C37" s="846"/>
      <c r="D37" s="59"/>
      <c r="E37" s="59"/>
      <c r="F37" s="59"/>
      <c r="G37" s="60"/>
      <c r="H37" s="60"/>
      <c r="I37" s="60"/>
      <c r="J37" s="61"/>
      <c r="K37" s="67"/>
      <c r="L37" s="68"/>
      <c r="M37" s="64"/>
      <c r="N37" s="65">
        <f>SUM(D37:M37)*1490000</f>
        <v>0</v>
      </c>
      <c r="O37" s="66"/>
      <c r="P37" s="6"/>
    </row>
    <row r="38" spans="1:16" hidden="1">
      <c r="A38" s="69">
        <v>1</v>
      </c>
      <c r="B38" s="847"/>
      <c r="C38" s="847"/>
      <c r="D38" s="70"/>
      <c r="E38" s="70"/>
      <c r="F38" s="70"/>
      <c r="G38" s="71"/>
      <c r="H38" s="71"/>
      <c r="I38" s="71"/>
      <c r="J38" s="72"/>
      <c r="K38" s="73"/>
      <c r="L38" s="74"/>
      <c r="M38" s="75"/>
      <c r="N38" s="65"/>
      <c r="O38" s="77"/>
      <c r="P38" s="6"/>
    </row>
    <row r="39" spans="1:16">
      <c r="A39" s="17"/>
      <c r="B39" s="17"/>
      <c r="C39" s="17"/>
      <c r="D39" s="17"/>
      <c r="E39" s="17"/>
      <c r="F39" s="17"/>
      <c r="G39" s="17"/>
      <c r="H39" s="17"/>
      <c r="I39" s="17"/>
      <c r="J39" s="848" t="s">
        <v>729</v>
      </c>
      <c r="K39" s="848"/>
      <c r="L39" s="848"/>
      <c r="M39" s="848"/>
      <c r="N39" s="848"/>
      <c r="O39" s="848"/>
      <c r="P39" s="130" t="e">
        <f>I22-#REF!</f>
        <v>#REF!</v>
      </c>
    </row>
    <row r="40" spans="1:16" ht="15.4" customHeight="1">
      <c r="A40" s="812" t="s">
        <v>19</v>
      </c>
      <c r="B40" s="812"/>
      <c r="C40" s="812"/>
      <c r="D40" s="136"/>
      <c r="E40" s="812" t="s">
        <v>20</v>
      </c>
      <c r="F40" s="812"/>
      <c r="G40" s="812"/>
      <c r="H40" s="812"/>
      <c r="I40" s="812"/>
      <c r="J40" s="812" t="s">
        <v>21</v>
      </c>
      <c r="K40" s="812"/>
      <c r="L40" s="812"/>
      <c r="M40" s="812"/>
      <c r="N40" s="812"/>
      <c r="O40" s="812"/>
      <c r="P40" s="6"/>
    </row>
    <row r="41" spans="1:16" ht="15.4" customHeight="1">
      <c r="A41" s="7"/>
      <c r="B41" s="3"/>
      <c r="C41" s="13"/>
      <c r="E41" s="3"/>
      <c r="F41" s="3"/>
      <c r="G41" s="3"/>
      <c r="H41" s="3"/>
      <c r="I41" s="3"/>
      <c r="K41" s="3"/>
      <c r="L41" s="7"/>
      <c r="M41" s="3"/>
      <c r="N41" s="3"/>
      <c r="O41" s="3"/>
      <c r="P41" s="6"/>
    </row>
    <row r="42" spans="1:16" ht="29.25" customHeight="1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6" ht="18" customHeight="1">
      <c r="A43" s="841" t="s">
        <v>568</v>
      </c>
      <c r="B43" s="841"/>
      <c r="C43" s="841"/>
      <c r="E43" s="841" t="s">
        <v>149</v>
      </c>
      <c r="F43" s="841"/>
      <c r="G43" s="841"/>
      <c r="H43" s="841"/>
      <c r="I43" s="841"/>
      <c r="J43" s="841" t="s">
        <v>43</v>
      </c>
      <c r="K43" s="841"/>
      <c r="L43" s="841"/>
      <c r="M43" s="841"/>
      <c r="N43" s="841"/>
      <c r="O43" s="841"/>
      <c r="P43" s="6"/>
    </row>
    <row r="44" spans="1:16" ht="24" customHeight="1">
      <c r="A44" s="5"/>
      <c r="B44" s="5"/>
      <c r="C44" s="5"/>
      <c r="D44" s="4"/>
      <c r="E44" s="5"/>
      <c r="F44" s="5"/>
      <c r="G44" s="5"/>
      <c r="H44" s="5"/>
      <c r="I44" s="5"/>
      <c r="K44" s="2"/>
      <c r="L44" s="5"/>
      <c r="M44" s="5"/>
      <c r="N44" s="5"/>
      <c r="O44" s="2"/>
      <c r="P44" s="6"/>
    </row>
    <row r="45" spans="1:16">
      <c r="A45" s="849" t="s">
        <v>22</v>
      </c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6"/>
    </row>
    <row r="46" spans="1:16">
      <c r="A46" s="5"/>
      <c r="B46" s="5"/>
      <c r="C46" s="5"/>
      <c r="D46" s="5"/>
      <c r="E46" s="5"/>
      <c r="F46" s="5"/>
      <c r="G46" s="5"/>
      <c r="H46" s="850" t="s">
        <v>24</v>
      </c>
      <c r="I46" s="850"/>
      <c r="J46" s="850"/>
      <c r="K46" s="850"/>
      <c r="L46" s="850"/>
      <c r="M46" s="850"/>
      <c r="N46" s="850"/>
      <c r="O46" s="850"/>
      <c r="P46" s="6"/>
    </row>
    <row r="47" spans="1:16">
      <c r="A47" s="7"/>
      <c r="B47" s="812" t="s">
        <v>23</v>
      </c>
      <c r="C47" s="812"/>
      <c r="D47" s="812"/>
      <c r="E47" s="7"/>
      <c r="F47" s="7"/>
      <c r="G47" s="7"/>
      <c r="H47" s="812" t="s">
        <v>39</v>
      </c>
      <c r="I47" s="812"/>
      <c r="J47" s="812"/>
      <c r="K47" s="812"/>
      <c r="L47" s="812"/>
      <c r="M47" s="812"/>
      <c r="N47" s="812"/>
      <c r="O47" s="812"/>
      <c r="P47" s="6"/>
    </row>
    <row r="48" spans="1:16">
      <c r="A48" s="2"/>
      <c r="B48" s="812"/>
      <c r="C48" s="812"/>
      <c r="D48" s="812"/>
      <c r="E48" s="7"/>
      <c r="F48" s="7"/>
      <c r="G48" s="7"/>
      <c r="H48" s="812"/>
      <c r="I48" s="812"/>
      <c r="J48" s="812"/>
      <c r="K48" s="812"/>
      <c r="L48" s="812"/>
      <c r="M48" s="812"/>
      <c r="N48" s="812"/>
      <c r="O48" s="812"/>
      <c r="P48" s="6"/>
    </row>
    <row r="49" spans="1:16">
      <c r="A49" s="7"/>
      <c r="B49" s="7"/>
      <c r="C49" s="7"/>
      <c r="D49" s="7"/>
      <c r="E49" s="7"/>
      <c r="F49" s="7"/>
      <c r="G49" s="7"/>
      <c r="H49" s="812"/>
      <c r="I49" s="812"/>
      <c r="J49" s="812"/>
      <c r="K49" s="812"/>
      <c r="L49" s="812"/>
      <c r="M49" s="812"/>
      <c r="N49" s="812"/>
      <c r="O49" s="812"/>
      <c r="P49" s="6"/>
    </row>
    <row r="50" spans="1:16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51"/>
      <c r="L50" s="851"/>
      <c r="M50" s="851"/>
      <c r="N50" s="851"/>
      <c r="O50" s="851"/>
      <c r="P50" s="6"/>
    </row>
  </sheetData>
  <mergeCells count="57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B22:D22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B21:D21"/>
    <mergeCell ref="A28:O28"/>
    <mergeCell ref="A29:D29"/>
    <mergeCell ref="E29:O29"/>
    <mergeCell ref="A30:A31"/>
    <mergeCell ref="B30:C31"/>
    <mergeCell ref="D30:L30"/>
    <mergeCell ref="M30:M31"/>
    <mergeCell ref="N30:N31"/>
    <mergeCell ref="O30:O31"/>
    <mergeCell ref="A43:C43"/>
    <mergeCell ref="E43:I43"/>
    <mergeCell ref="J43:O43"/>
    <mergeCell ref="B32:C32"/>
    <mergeCell ref="B33:C33"/>
    <mergeCell ref="B34:C34"/>
    <mergeCell ref="B35:C35"/>
    <mergeCell ref="B36:C36"/>
    <mergeCell ref="B37:C37"/>
    <mergeCell ref="B38:C38"/>
    <mergeCell ref="J39:O39"/>
    <mergeCell ref="A40:C40"/>
    <mergeCell ref="E40:I40"/>
    <mergeCell ref="J40:O40"/>
    <mergeCell ref="A45:O45"/>
    <mergeCell ref="H46:O46"/>
    <mergeCell ref="B47:D48"/>
    <mergeCell ref="H47:O49"/>
    <mergeCell ref="A50:J50"/>
    <mergeCell ref="K50:O5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R48"/>
  <sheetViews>
    <sheetView showGridLines="0" topLeftCell="A4" workbookViewId="0">
      <selection activeCell="K12" sqref="K12"/>
    </sheetView>
  </sheetViews>
  <sheetFormatPr defaultRowHeight="15.75"/>
  <cols>
    <col min="1" max="1" width="6.6640625" style="671" customWidth="1"/>
    <col min="2" max="2" width="27.83203125" style="671" customWidth="1"/>
    <col min="3" max="3" width="19.6640625" style="8" customWidth="1"/>
    <col min="4" max="4" width="36" style="671" customWidth="1"/>
    <col min="5" max="5" width="14.5" style="671" customWidth="1"/>
    <col min="6" max="6" width="13.83203125" style="671" bestFit="1" customWidth="1"/>
    <col min="7" max="8" width="11.83203125" style="671" hidden="1" customWidth="1"/>
    <col min="9" max="9" width="14.5" style="671" customWidth="1"/>
    <col min="10" max="10" width="9.83203125" style="671" customWidth="1"/>
    <col min="11" max="11" width="8.1640625" style="671" bestFit="1" customWidth="1"/>
    <col min="12" max="12" width="11.1640625" style="671" customWidth="1"/>
    <col min="13" max="13" width="9.83203125" style="671" bestFit="1" customWidth="1"/>
    <col min="14" max="14" width="11.1640625" style="671" customWidth="1"/>
    <col min="15" max="15" width="15.33203125" style="671" customWidth="1"/>
    <col min="16" max="16" width="12.33203125" style="671" customWidth="1"/>
    <col min="17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7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772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673" t="s">
        <v>17</v>
      </c>
      <c r="D16" s="673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674">
        <v>1</v>
      </c>
      <c r="B17" s="674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>E22</f>
        <v>10597923</v>
      </c>
      <c r="F18" s="32">
        <f>SUM(F25:F25)</f>
        <v>0</v>
      </c>
      <c r="G18" s="32">
        <f>SUM(G25:G25)</f>
        <v>3532641</v>
      </c>
      <c r="H18" s="32">
        <f>SUM(H25:H25)</f>
        <v>3532641</v>
      </c>
      <c r="I18" s="32">
        <f>I22</f>
        <v>10597923</v>
      </c>
      <c r="J18" s="32">
        <f>SUM(J25:J25)</f>
        <v>0</v>
      </c>
      <c r="K18" s="32">
        <f>SUM(K25:K25)</f>
        <v>0</v>
      </c>
      <c r="L18" s="32">
        <f>SUM(L25:L25)</f>
        <v>0</v>
      </c>
      <c r="M18" s="32"/>
      <c r="N18" s="32">
        <f>SUM(N25:N25)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7" ht="18" customHeight="1">
      <c r="A20" s="34" t="s">
        <v>377</v>
      </c>
      <c r="B20" s="814" t="s">
        <v>378</v>
      </c>
      <c r="C20" s="815"/>
      <c r="D20" s="816"/>
      <c r="E20" s="35"/>
      <c r="F20" s="35">
        <f>SUM(F22:F24)</f>
        <v>0</v>
      </c>
      <c r="G20" s="35">
        <f>SUM(G24:G24)</f>
        <v>0</v>
      </c>
      <c r="H20" s="35">
        <f>SUM(H24:H24)</f>
        <v>0</v>
      </c>
      <c r="I20" s="35"/>
      <c r="J20" s="35"/>
      <c r="K20" s="35"/>
      <c r="L20" s="35"/>
      <c r="M20" s="35"/>
      <c r="N20" s="35"/>
      <c r="O20" s="36"/>
      <c r="P20" s="10"/>
    </row>
    <row r="21" spans="1:17" ht="18" customHeight="1">
      <c r="A21" s="34" t="s">
        <v>768</v>
      </c>
      <c r="B21" s="814" t="s">
        <v>427</v>
      </c>
      <c r="C21" s="815"/>
      <c r="D21" s="816"/>
      <c r="E21" s="35"/>
      <c r="F21" s="35">
        <f>SUM(F22:F24)</f>
        <v>0</v>
      </c>
      <c r="G21" s="35">
        <f>SUM(G24:G24)</f>
        <v>0</v>
      </c>
      <c r="H21" s="35">
        <f>SUM(H24:H24)</f>
        <v>0</v>
      </c>
      <c r="I21" s="35"/>
      <c r="J21" s="35"/>
      <c r="K21" s="35"/>
      <c r="L21" s="35"/>
      <c r="M21" s="35"/>
      <c r="N21" s="35"/>
      <c r="O21" s="36"/>
      <c r="P21" s="10"/>
    </row>
    <row r="22" spans="1:17" ht="18" customHeight="1">
      <c r="A22" s="34" t="s">
        <v>769</v>
      </c>
      <c r="B22" s="814" t="s">
        <v>770</v>
      </c>
      <c r="C22" s="815"/>
      <c r="D22" s="816"/>
      <c r="E22" s="35">
        <f>SUM(E23:E25)</f>
        <v>10597923</v>
      </c>
      <c r="F22" s="35">
        <f>SUM(F23:F25)</f>
        <v>0</v>
      </c>
      <c r="G22" s="35">
        <f>SUM(G25:G25)</f>
        <v>3532641</v>
      </c>
      <c r="H22" s="35">
        <f>SUM(H25:H25)</f>
        <v>3532641</v>
      </c>
      <c r="I22" s="35">
        <f>SUM(I23:I25)</f>
        <v>10597923</v>
      </c>
      <c r="J22" s="35"/>
      <c r="K22" s="35"/>
      <c r="L22" s="35"/>
      <c r="M22" s="35"/>
      <c r="N22" s="35"/>
      <c r="O22" s="36"/>
      <c r="P22" s="10"/>
    </row>
    <row r="23" spans="1:17" ht="23.25" customHeight="1">
      <c r="A23" s="37">
        <v>1</v>
      </c>
      <c r="B23" s="96" t="s">
        <v>428</v>
      </c>
      <c r="C23" s="95" t="s">
        <v>429</v>
      </c>
      <c r="D23" s="39" t="s">
        <v>143</v>
      </c>
      <c r="E23" s="35">
        <f t="shared" ref="E23:E25" si="1">I23</f>
        <v>3532641</v>
      </c>
      <c r="F23" s="132"/>
      <c r="G23" s="132">
        <v>2899689</v>
      </c>
      <c r="H23" s="132">
        <v>2899689</v>
      </c>
      <c r="I23" s="132">
        <v>3532641</v>
      </c>
      <c r="J23" s="40"/>
      <c r="K23" s="35"/>
      <c r="L23" s="40"/>
      <c r="M23" s="35"/>
      <c r="N23" s="35"/>
      <c r="O23" s="36"/>
      <c r="P23" s="10"/>
    </row>
    <row r="24" spans="1:17" ht="23.25" customHeight="1">
      <c r="A24" s="37">
        <v>2</v>
      </c>
      <c r="B24" s="96" t="s">
        <v>766</v>
      </c>
      <c r="C24" s="144" t="s">
        <v>771</v>
      </c>
      <c r="D24" s="39" t="s">
        <v>143</v>
      </c>
      <c r="E24" s="35">
        <f t="shared" si="1"/>
        <v>3532641</v>
      </c>
      <c r="F24" s="132"/>
      <c r="G24" s="267"/>
      <c r="H24" s="267"/>
      <c r="I24" s="132">
        <v>3532641</v>
      </c>
      <c r="J24" s="40"/>
      <c r="K24" s="35"/>
      <c r="L24" s="40"/>
      <c r="M24" s="35"/>
      <c r="N24" s="35"/>
      <c r="O24" s="36"/>
      <c r="P24" s="10"/>
    </row>
    <row r="25" spans="1:17" ht="23.25" customHeight="1">
      <c r="A25" s="37">
        <v>3</v>
      </c>
      <c r="B25" s="26" t="s">
        <v>736</v>
      </c>
      <c r="C25" s="144">
        <v>5495281007461</v>
      </c>
      <c r="D25" s="39" t="s">
        <v>143</v>
      </c>
      <c r="E25" s="35">
        <f t="shared" si="1"/>
        <v>3532641</v>
      </c>
      <c r="F25" s="132"/>
      <c r="G25" s="40">
        <v>3532641</v>
      </c>
      <c r="H25" s="40">
        <v>3532641</v>
      </c>
      <c r="I25" s="132">
        <v>3532641</v>
      </c>
      <c r="J25" s="40"/>
      <c r="K25" s="35"/>
      <c r="L25" s="35"/>
      <c r="M25" s="35"/>
      <c r="N25" s="35"/>
      <c r="O25" s="80"/>
      <c r="P25" s="10"/>
    </row>
    <row r="26" spans="1:17" s="680" customFormat="1">
      <c r="A26" s="827" t="s">
        <v>767</v>
      </c>
      <c r="B26" s="827"/>
      <c r="C26" s="827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7"/>
      <c r="O26" s="827"/>
      <c r="P26" s="135"/>
    </row>
    <row r="27" spans="1:17">
      <c r="A27" s="828" t="s">
        <v>442</v>
      </c>
      <c r="B27" s="828"/>
      <c r="C27" s="828"/>
      <c r="D27" s="828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6"/>
    </row>
    <row r="28" spans="1:17" hidden="1">
      <c r="A28" s="830" t="s">
        <v>27</v>
      </c>
      <c r="B28" s="831" t="s">
        <v>145</v>
      </c>
      <c r="C28" s="832"/>
      <c r="D28" s="835" t="s">
        <v>30</v>
      </c>
      <c r="E28" s="836"/>
      <c r="F28" s="836"/>
      <c r="G28" s="836"/>
      <c r="H28" s="836"/>
      <c r="I28" s="836"/>
      <c r="J28" s="836"/>
      <c r="K28" s="836"/>
      <c r="L28" s="837"/>
      <c r="M28" s="838" t="s">
        <v>40</v>
      </c>
      <c r="N28" s="840" t="s">
        <v>31</v>
      </c>
      <c r="O28" s="838" t="s">
        <v>9</v>
      </c>
      <c r="P28" s="6"/>
    </row>
    <row r="29" spans="1:17" ht="25.5" hidden="1">
      <c r="A29" s="830"/>
      <c r="B29" s="833"/>
      <c r="C29" s="834"/>
      <c r="D29" s="48" t="s">
        <v>32</v>
      </c>
      <c r="E29" s="49" t="s">
        <v>33</v>
      </c>
      <c r="F29" s="49" t="s">
        <v>34</v>
      </c>
      <c r="G29" s="49" t="s">
        <v>35</v>
      </c>
      <c r="H29" s="49" t="s">
        <v>35</v>
      </c>
      <c r="I29" s="49"/>
      <c r="J29" s="49" t="s">
        <v>147</v>
      </c>
      <c r="K29" s="49" t="s">
        <v>313</v>
      </c>
      <c r="L29" s="49" t="s">
        <v>146</v>
      </c>
      <c r="M29" s="839"/>
      <c r="N29" s="840"/>
      <c r="O29" s="839"/>
      <c r="P29" s="6"/>
    </row>
    <row r="30" spans="1:17" s="24" customFormat="1" hidden="1">
      <c r="A30" s="50" t="s">
        <v>37</v>
      </c>
      <c r="B30" s="842" t="s">
        <v>412</v>
      </c>
      <c r="C30" s="843"/>
      <c r="D30" s="51">
        <f t="shared" ref="D30:N30" si="2">SUM(D31:D36)</f>
        <v>0</v>
      </c>
      <c r="E30" s="51">
        <f t="shared" si="2"/>
        <v>0</v>
      </c>
      <c r="F30" s="51">
        <f t="shared" si="2"/>
        <v>0</v>
      </c>
      <c r="G30" s="52">
        <f t="shared" si="2"/>
        <v>0</v>
      </c>
      <c r="H30" s="52">
        <f t="shared" si="2"/>
        <v>0</v>
      </c>
      <c r="I30" s="268"/>
      <c r="J30" s="53">
        <f t="shared" si="2"/>
        <v>0</v>
      </c>
      <c r="K30" s="51">
        <f t="shared" si="2"/>
        <v>0</v>
      </c>
      <c r="L30" s="54">
        <f t="shared" si="2"/>
        <v>0</v>
      </c>
      <c r="M30" s="55">
        <f t="shared" si="2"/>
        <v>0</v>
      </c>
      <c r="N30" s="56">
        <f t="shared" si="2"/>
        <v>0</v>
      </c>
      <c r="O30" s="57"/>
      <c r="P30" s="23"/>
      <c r="Q30" s="25"/>
    </row>
    <row r="31" spans="1:17" hidden="1">
      <c r="A31" s="58"/>
      <c r="B31" s="844"/>
      <c r="C31" s="845"/>
      <c r="D31" s="59"/>
      <c r="E31" s="59"/>
      <c r="F31" s="59"/>
      <c r="G31" s="60"/>
      <c r="H31" s="60"/>
      <c r="I31" s="60"/>
      <c r="J31" s="61"/>
      <c r="K31" s="62"/>
      <c r="L31" s="63"/>
      <c r="M31" s="64"/>
      <c r="N31" s="65"/>
      <c r="O31" s="66"/>
      <c r="P31" s="6"/>
    </row>
    <row r="32" spans="1:17" hidden="1">
      <c r="A32" s="58"/>
      <c r="B32" s="844"/>
      <c r="C32" s="845"/>
      <c r="D32" s="59"/>
      <c r="E32" s="59"/>
      <c r="F32" s="59"/>
      <c r="G32" s="60"/>
      <c r="H32" s="60"/>
      <c r="I32" s="60"/>
      <c r="J32" s="61"/>
      <c r="K32" s="67"/>
      <c r="L32" s="68"/>
      <c r="M32" s="64"/>
      <c r="N32" s="65"/>
      <c r="O32" s="66"/>
      <c r="P32" s="6"/>
    </row>
    <row r="33" spans="1:16" hidden="1">
      <c r="A33" s="58"/>
      <c r="B33" s="844"/>
      <c r="C33" s="845"/>
      <c r="D33" s="59"/>
      <c r="E33" s="59"/>
      <c r="F33" s="59"/>
      <c r="G33" s="60"/>
      <c r="H33" s="60"/>
      <c r="I33" s="60"/>
      <c r="J33" s="62"/>
      <c r="K33" s="67"/>
      <c r="L33" s="68"/>
      <c r="M33" s="64"/>
      <c r="N33" s="65"/>
      <c r="O33" s="66"/>
      <c r="P33" s="6"/>
    </row>
    <row r="34" spans="1:16" hidden="1">
      <c r="A34" s="58"/>
      <c r="B34" s="844"/>
      <c r="C34" s="845"/>
      <c r="D34" s="59"/>
      <c r="E34" s="59"/>
      <c r="F34" s="59"/>
      <c r="G34" s="60"/>
      <c r="H34" s="60"/>
      <c r="I34" s="60"/>
      <c r="J34" s="61"/>
      <c r="K34" s="67"/>
      <c r="L34" s="68"/>
      <c r="M34" s="64"/>
      <c r="N34" s="65"/>
      <c r="O34" s="66"/>
      <c r="P34" s="6"/>
    </row>
    <row r="35" spans="1:16" hidden="1">
      <c r="A35" s="58"/>
      <c r="B35" s="846"/>
      <c r="C35" s="846"/>
      <c r="D35" s="59"/>
      <c r="E35" s="59"/>
      <c r="F35" s="59"/>
      <c r="G35" s="60"/>
      <c r="H35" s="60"/>
      <c r="I35" s="60"/>
      <c r="J35" s="61"/>
      <c r="K35" s="67"/>
      <c r="L35" s="68"/>
      <c r="M35" s="64"/>
      <c r="N35" s="65">
        <f>SUM(D35:M35)*1490000</f>
        <v>0</v>
      </c>
      <c r="O35" s="66"/>
      <c r="P35" s="6"/>
    </row>
    <row r="36" spans="1:16" hidden="1">
      <c r="A36" s="69">
        <v>1</v>
      </c>
      <c r="B36" s="847"/>
      <c r="C36" s="847"/>
      <c r="D36" s="70"/>
      <c r="E36" s="70"/>
      <c r="F36" s="70"/>
      <c r="G36" s="71"/>
      <c r="H36" s="71"/>
      <c r="I36" s="71"/>
      <c r="J36" s="72"/>
      <c r="K36" s="73"/>
      <c r="L36" s="74"/>
      <c r="M36" s="75"/>
      <c r="N36" s="65"/>
      <c r="O36" s="77"/>
      <c r="P36" s="6"/>
    </row>
    <row r="37" spans="1:16">
      <c r="A37" s="17"/>
      <c r="B37" s="17"/>
      <c r="C37" s="17"/>
      <c r="D37" s="17"/>
      <c r="E37" s="17"/>
      <c r="F37" s="17"/>
      <c r="G37" s="17"/>
      <c r="H37" s="17"/>
      <c r="I37" s="17"/>
      <c r="J37" s="848" t="s">
        <v>729</v>
      </c>
      <c r="K37" s="848"/>
      <c r="L37" s="848"/>
      <c r="M37" s="848"/>
      <c r="N37" s="848"/>
      <c r="O37" s="848"/>
      <c r="P37" s="130" t="e">
        <f>I22-#REF!</f>
        <v>#REF!</v>
      </c>
    </row>
    <row r="38" spans="1:16" ht="15.4" customHeight="1">
      <c r="A38" s="812" t="s">
        <v>19</v>
      </c>
      <c r="B38" s="812"/>
      <c r="C38" s="812"/>
      <c r="D38" s="136"/>
      <c r="E38" s="812" t="s">
        <v>20</v>
      </c>
      <c r="F38" s="812"/>
      <c r="G38" s="812"/>
      <c r="H38" s="812"/>
      <c r="I38" s="812"/>
      <c r="J38" s="812" t="s">
        <v>21</v>
      </c>
      <c r="K38" s="812"/>
      <c r="L38" s="812"/>
      <c r="M38" s="812"/>
      <c r="N38" s="812"/>
      <c r="O38" s="812"/>
      <c r="P38" s="6"/>
    </row>
    <row r="39" spans="1:16" ht="15.4" customHeight="1">
      <c r="A39" s="7"/>
      <c r="B39" s="3"/>
      <c r="C39" s="13"/>
      <c r="E39" s="3"/>
      <c r="F39" s="3"/>
      <c r="G39" s="3"/>
      <c r="H39" s="3"/>
      <c r="I39" s="3"/>
      <c r="K39" s="3"/>
      <c r="L39" s="7"/>
      <c r="M39" s="3"/>
      <c r="N39" s="3"/>
      <c r="O39" s="3"/>
      <c r="P39" s="6"/>
    </row>
    <row r="40" spans="1:16" ht="29.25" customHeight="1">
      <c r="A40" s="7"/>
      <c r="B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</row>
    <row r="41" spans="1:16" ht="18" customHeight="1">
      <c r="A41" s="841" t="s">
        <v>568</v>
      </c>
      <c r="B41" s="841"/>
      <c r="C41" s="841"/>
      <c r="E41" s="841" t="s">
        <v>149</v>
      </c>
      <c r="F41" s="841"/>
      <c r="G41" s="841"/>
      <c r="H41" s="841"/>
      <c r="I41" s="841"/>
      <c r="J41" s="841" t="s">
        <v>43</v>
      </c>
      <c r="K41" s="841"/>
      <c r="L41" s="841"/>
      <c r="M41" s="841"/>
      <c r="N41" s="841"/>
      <c r="O41" s="841"/>
      <c r="P41" s="6"/>
    </row>
    <row r="42" spans="1:16" ht="24" customHeight="1">
      <c r="A42" s="5"/>
      <c r="B42" s="5"/>
      <c r="C42" s="5"/>
      <c r="D42" s="4"/>
      <c r="E42" s="5"/>
      <c r="F42" s="5"/>
      <c r="G42" s="5"/>
      <c r="H42" s="5"/>
      <c r="I42" s="5"/>
      <c r="K42" s="2"/>
      <c r="L42" s="5"/>
      <c r="M42" s="5"/>
      <c r="N42" s="5"/>
      <c r="O42" s="2"/>
      <c r="P42" s="6"/>
    </row>
    <row r="43" spans="1:16">
      <c r="A43" s="849" t="s">
        <v>22</v>
      </c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6"/>
    </row>
    <row r="44" spans="1:16">
      <c r="A44" s="5"/>
      <c r="B44" s="5"/>
      <c r="C44" s="5"/>
      <c r="D44" s="5"/>
      <c r="E44" s="5"/>
      <c r="F44" s="5"/>
      <c r="G44" s="5"/>
      <c r="H44" s="850" t="s">
        <v>24</v>
      </c>
      <c r="I44" s="850"/>
      <c r="J44" s="850"/>
      <c r="K44" s="850"/>
      <c r="L44" s="850"/>
      <c r="M44" s="850"/>
      <c r="N44" s="850"/>
      <c r="O44" s="850"/>
      <c r="P44" s="6"/>
    </row>
    <row r="45" spans="1:16">
      <c r="A45" s="7"/>
      <c r="B45" s="812" t="s">
        <v>23</v>
      </c>
      <c r="C45" s="812"/>
      <c r="D45" s="812"/>
      <c r="E45" s="7"/>
      <c r="F45" s="7"/>
      <c r="G45" s="7"/>
      <c r="H45" s="812" t="s">
        <v>39</v>
      </c>
      <c r="I45" s="812"/>
      <c r="J45" s="812"/>
      <c r="K45" s="812"/>
      <c r="L45" s="812"/>
      <c r="M45" s="812"/>
      <c r="N45" s="812"/>
      <c r="O45" s="812"/>
      <c r="P45" s="6"/>
    </row>
    <row r="46" spans="1:16">
      <c r="A46" s="2"/>
      <c r="B46" s="812"/>
      <c r="C46" s="812"/>
      <c r="D46" s="812"/>
      <c r="E46" s="7"/>
      <c r="F46" s="7"/>
      <c r="G46" s="7"/>
      <c r="H46" s="812"/>
      <c r="I46" s="812"/>
      <c r="J46" s="812"/>
      <c r="K46" s="812"/>
      <c r="L46" s="812"/>
      <c r="M46" s="812"/>
      <c r="N46" s="812"/>
      <c r="O46" s="812"/>
      <c r="P46" s="6"/>
    </row>
    <row r="47" spans="1:16">
      <c r="A47" s="7"/>
      <c r="B47" s="7"/>
      <c r="C47" s="7"/>
      <c r="D47" s="7"/>
      <c r="E47" s="7"/>
      <c r="F47" s="7"/>
      <c r="G47" s="7"/>
      <c r="H47" s="812"/>
      <c r="I47" s="812"/>
      <c r="J47" s="812"/>
      <c r="K47" s="812"/>
      <c r="L47" s="812"/>
      <c r="M47" s="812"/>
      <c r="N47" s="812"/>
      <c r="O47" s="812"/>
      <c r="P47" s="6"/>
    </row>
    <row r="48" spans="1:16">
      <c r="A48" s="809"/>
      <c r="B48" s="809"/>
      <c r="C48" s="809"/>
      <c r="D48" s="809"/>
      <c r="E48" s="809"/>
      <c r="F48" s="809"/>
      <c r="G48" s="809"/>
      <c r="H48" s="809"/>
      <c r="I48" s="809"/>
      <c r="J48" s="809"/>
      <c r="K48" s="851"/>
      <c r="L48" s="851"/>
      <c r="M48" s="851"/>
      <c r="N48" s="851"/>
      <c r="O48" s="851"/>
      <c r="P48" s="6"/>
    </row>
  </sheetData>
  <mergeCells count="57">
    <mergeCell ref="A43:O43"/>
    <mergeCell ref="H44:O44"/>
    <mergeCell ref="B45:D46"/>
    <mergeCell ref="H45:O47"/>
    <mergeCell ref="A48:J48"/>
    <mergeCell ref="K48:O48"/>
    <mergeCell ref="A41:C41"/>
    <mergeCell ref="E41:I41"/>
    <mergeCell ref="J41:O41"/>
    <mergeCell ref="B30:C30"/>
    <mergeCell ref="B31:C31"/>
    <mergeCell ref="B32:C32"/>
    <mergeCell ref="B33:C33"/>
    <mergeCell ref="B34:C34"/>
    <mergeCell ref="B35:C35"/>
    <mergeCell ref="B36:C36"/>
    <mergeCell ref="J37:O37"/>
    <mergeCell ref="A38:C38"/>
    <mergeCell ref="E38:I38"/>
    <mergeCell ref="J38:O38"/>
    <mergeCell ref="A26:O26"/>
    <mergeCell ref="A27:D27"/>
    <mergeCell ref="E27:O27"/>
    <mergeCell ref="A28:A29"/>
    <mergeCell ref="B28:C29"/>
    <mergeCell ref="D28:L28"/>
    <mergeCell ref="M28:M29"/>
    <mergeCell ref="N28:N29"/>
    <mergeCell ref="O28:O29"/>
    <mergeCell ref="B22:D22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B21:D21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R48"/>
  <sheetViews>
    <sheetView showGridLines="0" topLeftCell="A11" workbookViewId="0">
      <selection activeCell="K22" sqref="K22"/>
    </sheetView>
  </sheetViews>
  <sheetFormatPr defaultRowHeight="15.75"/>
  <cols>
    <col min="1" max="1" width="6.6640625" style="653" customWidth="1"/>
    <col min="2" max="2" width="27.83203125" style="653" customWidth="1"/>
    <col min="3" max="3" width="19.6640625" style="8" customWidth="1"/>
    <col min="4" max="4" width="36" style="653" customWidth="1"/>
    <col min="5" max="5" width="14.5" style="653" customWidth="1"/>
    <col min="6" max="6" width="13.83203125" style="653" bestFit="1" customWidth="1"/>
    <col min="7" max="8" width="11.83203125" style="653" hidden="1" customWidth="1"/>
    <col min="9" max="9" width="14.5" style="653" customWidth="1"/>
    <col min="10" max="10" width="9.83203125" style="653" customWidth="1"/>
    <col min="11" max="11" width="8.1640625" style="653" bestFit="1" customWidth="1"/>
    <col min="12" max="12" width="11.1640625" style="653" customWidth="1"/>
    <col min="13" max="13" width="9.83203125" style="653" bestFit="1" customWidth="1"/>
    <col min="14" max="14" width="11.1640625" style="653" customWidth="1"/>
    <col min="15" max="15" width="15.33203125" style="653" customWidth="1"/>
    <col min="16" max="16" width="12.33203125" style="653" customWidth="1"/>
    <col min="17" max="16384" width="9.33203125" style="65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54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749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655" t="s">
        <v>17</v>
      </c>
      <c r="D16" s="655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656">
        <v>1</v>
      </c>
      <c r="B17" s="656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>E22</f>
        <v>10597923</v>
      </c>
      <c r="F18" s="32">
        <f>SUM(F25:F25)</f>
        <v>0</v>
      </c>
      <c r="G18" s="32">
        <f>SUM(G25:G25)</f>
        <v>3532641</v>
      </c>
      <c r="H18" s="32">
        <f>SUM(H25:H25)</f>
        <v>3532641</v>
      </c>
      <c r="I18" s="32">
        <f>I22</f>
        <v>10597923</v>
      </c>
      <c r="J18" s="32">
        <f>SUM(J25:J25)</f>
        <v>0</v>
      </c>
      <c r="K18" s="32">
        <f>SUM(K25:K25)</f>
        <v>0</v>
      </c>
      <c r="L18" s="32">
        <f>SUM(L25:L25)</f>
        <v>0</v>
      </c>
      <c r="M18" s="32"/>
      <c r="N18" s="32">
        <f>SUM(N25:N25)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7" s="670" customFormat="1" ht="18" customHeight="1">
      <c r="A20" s="34" t="s">
        <v>377</v>
      </c>
      <c r="B20" s="814" t="s">
        <v>378</v>
      </c>
      <c r="C20" s="815"/>
      <c r="D20" s="816"/>
      <c r="E20" s="35"/>
      <c r="F20" s="35">
        <f>SUM(F22:F24)</f>
        <v>0</v>
      </c>
      <c r="G20" s="35">
        <f>SUM(G24:G24)</f>
        <v>0</v>
      </c>
      <c r="H20" s="35">
        <f>SUM(H24:H24)</f>
        <v>0</v>
      </c>
      <c r="I20" s="35"/>
      <c r="J20" s="35"/>
      <c r="K20" s="35"/>
      <c r="L20" s="35"/>
      <c r="M20" s="35"/>
      <c r="N20" s="35"/>
      <c r="O20" s="36"/>
      <c r="P20" s="10"/>
    </row>
    <row r="21" spans="1:17" s="670" customFormat="1" ht="18" customHeight="1">
      <c r="A21" s="34" t="s">
        <v>768</v>
      </c>
      <c r="B21" s="814" t="s">
        <v>427</v>
      </c>
      <c r="C21" s="815"/>
      <c r="D21" s="816"/>
      <c r="E21" s="35"/>
      <c r="F21" s="35">
        <f>SUM(F22:F24)</f>
        <v>0</v>
      </c>
      <c r="G21" s="35">
        <f>SUM(G24:G24)</f>
        <v>0</v>
      </c>
      <c r="H21" s="35">
        <f>SUM(H24:H24)</f>
        <v>0</v>
      </c>
      <c r="I21" s="35"/>
      <c r="J21" s="35"/>
      <c r="K21" s="35"/>
      <c r="L21" s="35"/>
      <c r="M21" s="35"/>
      <c r="N21" s="35"/>
      <c r="O21" s="36"/>
      <c r="P21" s="10"/>
    </row>
    <row r="22" spans="1:17" ht="18" customHeight="1">
      <c r="A22" s="34" t="s">
        <v>769</v>
      </c>
      <c r="B22" s="814" t="s">
        <v>770</v>
      </c>
      <c r="C22" s="815"/>
      <c r="D22" s="816"/>
      <c r="E22" s="35">
        <f>SUM(E23:E25)</f>
        <v>10597923</v>
      </c>
      <c r="F22" s="35">
        <f>SUM(F23:F25)</f>
        <v>0</v>
      </c>
      <c r="G22" s="35">
        <f>SUM(G25:G25)</f>
        <v>3532641</v>
      </c>
      <c r="H22" s="35">
        <f>SUM(H25:H25)</f>
        <v>3532641</v>
      </c>
      <c r="I22" s="35">
        <f>SUM(I23:I25)</f>
        <v>10597923</v>
      </c>
      <c r="J22" s="35"/>
      <c r="K22" s="35"/>
      <c r="L22" s="35"/>
      <c r="M22" s="35"/>
      <c r="N22" s="35"/>
      <c r="O22" s="36"/>
      <c r="P22" s="10"/>
    </row>
    <row r="23" spans="1:17" ht="23.25" customHeight="1">
      <c r="A23" s="37">
        <v>1</v>
      </c>
      <c r="B23" s="96" t="s">
        <v>428</v>
      </c>
      <c r="C23" s="95" t="s">
        <v>429</v>
      </c>
      <c r="D23" s="39" t="s">
        <v>143</v>
      </c>
      <c r="E23" s="35">
        <f t="shared" ref="E23:E25" si="1">I23</f>
        <v>3532641</v>
      </c>
      <c r="F23" s="132"/>
      <c r="G23" s="132">
        <v>2899689</v>
      </c>
      <c r="H23" s="132">
        <v>2899689</v>
      </c>
      <c r="I23" s="132">
        <v>3532641</v>
      </c>
      <c r="J23" s="40"/>
      <c r="K23" s="35"/>
      <c r="L23" s="40"/>
      <c r="M23" s="35"/>
      <c r="N23" s="35"/>
      <c r="O23" s="36"/>
      <c r="P23" s="10"/>
    </row>
    <row r="24" spans="1:17" s="666" customFormat="1" ht="23.25" customHeight="1">
      <c r="A24" s="37">
        <v>2</v>
      </c>
      <c r="B24" s="96" t="s">
        <v>766</v>
      </c>
      <c r="C24" s="144" t="s">
        <v>771</v>
      </c>
      <c r="D24" s="39" t="s">
        <v>143</v>
      </c>
      <c r="E24" s="35">
        <f t="shared" si="1"/>
        <v>3532641</v>
      </c>
      <c r="F24" s="132"/>
      <c r="G24" s="267"/>
      <c r="H24" s="267"/>
      <c r="I24" s="132">
        <v>3532641</v>
      </c>
      <c r="J24" s="40"/>
      <c r="K24" s="35"/>
      <c r="L24" s="40"/>
      <c r="M24" s="35"/>
      <c r="N24" s="35"/>
      <c r="O24" s="36"/>
      <c r="P24" s="10"/>
    </row>
    <row r="25" spans="1:17" ht="23.25" customHeight="1">
      <c r="A25" s="37">
        <v>3</v>
      </c>
      <c r="B25" s="26" t="s">
        <v>736</v>
      </c>
      <c r="C25" s="144">
        <v>5495281007461</v>
      </c>
      <c r="D25" s="39" t="s">
        <v>143</v>
      </c>
      <c r="E25" s="35">
        <f t="shared" si="1"/>
        <v>3532641</v>
      </c>
      <c r="F25" s="132"/>
      <c r="G25" s="40">
        <v>3532641</v>
      </c>
      <c r="H25" s="40">
        <v>3532641</v>
      </c>
      <c r="I25" s="132">
        <v>3532641</v>
      </c>
      <c r="J25" s="40"/>
      <c r="K25" s="35"/>
      <c r="L25" s="35"/>
      <c r="M25" s="35"/>
      <c r="N25" s="35"/>
      <c r="O25" s="80"/>
      <c r="P25" s="10"/>
    </row>
    <row r="26" spans="1:17" s="660" customFormat="1">
      <c r="A26" s="827" t="s">
        <v>767</v>
      </c>
      <c r="B26" s="827"/>
      <c r="C26" s="827"/>
      <c r="D26" s="827"/>
      <c r="E26" s="827"/>
      <c r="F26" s="827"/>
      <c r="G26" s="827"/>
      <c r="H26" s="827"/>
      <c r="I26" s="827"/>
      <c r="J26" s="827"/>
      <c r="K26" s="827"/>
      <c r="L26" s="827"/>
      <c r="M26" s="827"/>
      <c r="N26" s="827"/>
      <c r="O26" s="827"/>
      <c r="P26" s="135"/>
    </row>
    <row r="27" spans="1:17">
      <c r="A27" s="828" t="s">
        <v>442</v>
      </c>
      <c r="B27" s="828"/>
      <c r="C27" s="828"/>
      <c r="D27" s="828"/>
      <c r="E27" s="829"/>
      <c r="F27" s="829"/>
      <c r="G27" s="829"/>
      <c r="H27" s="829"/>
      <c r="I27" s="829"/>
      <c r="J27" s="829"/>
      <c r="K27" s="829"/>
      <c r="L27" s="829"/>
      <c r="M27" s="829"/>
      <c r="N27" s="829"/>
      <c r="O27" s="829"/>
      <c r="P27" s="6"/>
    </row>
    <row r="28" spans="1:17" hidden="1">
      <c r="A28" s="830" t="s">
        <v>27</v>
      </c>
      <c r="B28" s="831" t="s">
        <v>145</v>
      </c>
      <c r="C28" s="832"/>
      <c r="D28" s="835" t="s">
        <v>30</v>
      </c>
      <c r="E28" s="836"/>
      <c r="F28" s="836"/>
      <c r="G28" s="836"/>
      <c r="H28" s="836"/>
      <c r="I28" s="836"/>
      <c r="J28" s="836"/>
      <c r="K28" s="836"/>
      <c r="L28" s="837"/>
      <c r="M28" s="838" t="s">
        <v>40</v>
      </c>
      <c r="N28" s="840" t="s">
        <v>31</v>
      </c>
      <c r="O28" s="838" t="s">
        <v>9</v>
      </c>
      <c r="P28" s="6"/>
    </row>
    <row r="29" spans="1:17" ht="25.5" hidden="1">
      <c r="A29" s="830"/>
      <c r="B29" s="833"/>
      <c r="C29" s="834"/>
      <c r="D29" s="48" t="s">
        <v>32</v>
      </c>
      <c r="E29" s="49" t="s">
        <v>33</v>
      </c>
      <c r="F29" s="49" t="s">
        <v>34</v>
      </c>
      <c r="G29" s="49" t="s">
        <v>35</v>
      </c>
      <c r="H29" s="49" t="s">
        <v>35</v>
      </c>
      <c r="I29" s="49"/>
      <c r="J29" s="49" t="s">
        <v>147</v>
      </c>
      <c r="K29" s="49" t="s">
        <v>313</v>
      </c>
      <c r="L29" s="49" t="s">
        <v>146</v>
      </c>
      <c r="M29" s="839"/>
      <c r="N29" s="840"/>
      <c r="O29" s="839"/>
      <c r="P29" s="6"/>
    </row>
    <row r="30" spans="1:17" s="24" customFormat="1" hidden="1">
      <c r="A30" s="50" t="s">
        <v>37</v>
      </c>
      <c r="B30" s="842" t="s">
        <v>412</v>
      </c>
      <c r="C30" s="843"/>
      <c r="D30" s="51">
        <f t="shared" ref="D30:N30" si="2">SUM(D31:D36)</f>
        <v>0</v>
      </c>
      <c r="E30" s="51">
        <f t="shared" si="2"/>
        <v>0</v>
      </c>
      <c r="F30" s="51">
        <f t="shared" si="2"/>
        <v>0</v>
      </c>
      <c r="G30" s="52">
        <f t="shared" si="2"/>
        <v>0</v>
      </c>
      <c r="H30" s="52">
        <f t="shared" si="2"/>
        <v>0</v>
      </c>
      <c r="I30" s="268"/>
      <c r="J30" s="53">
        <f t="shared" si="2"/>
        <v>0</v>
      </c>
      <c r="K30" s="51">
        <f t="shared" si="2"/>
        <v>0</v>
      </c>
      <c r="L30" s="54">
        <f t="shared" si="2"/>
        <v>0</v>
      </c>
      <c r="M30" s="55">
        <f t="shared" si="2"/>
        <v>0</v>
      </c>
      <c r="N30" s="56">
        <f t="shared" si="2"/>
        <v>0</v>
      </c>
      <c r="O30" s="57"/>
      <c r="P30" s="23"/>
      <c r="Q30" s="25"/>
    </row>
    <row r="31" spans="1:17" hidden="1">
      <c r="A31" s="58"/>
      <c r="B31" s="844"/>
      <c r="C31" s="845"/>
      <c r="D31" s="59"/>
      <c r="E31" s="59"/>
      <c r="F31" s="59"/>
      <c r="G31" s="60"/>
      <c r="H31" s="60"/>
      <c r="I31" s="60"/>
      <c r="J31" s="61"/>
      <c r="K31" s="62"/>
      <c r="L31" s="63"/>
      <c r="M31" s="64"/>
      <c r="N31" s="65"/>
      <c r="O31" s="66"/>
      <c r="P31" s="6"/>
    </row>
    <row r="32" spans="1:17" hidden="1">
      <c r="A32" s="58"/>
      <c r="B32" s="844"/>
      <c r="C32" s="845"/>
      <c r="D32" s="59"/>
      <c r="E32" s="59"/>
      <c r="F32" s="59"/>
      <c r="G32" s="60"/>
      <c r="H32" s="60"/>
      <c r="I32" s="60"/>
      <c r="J32" s="61"/>
      <c r="K32" s="67"/>
      <c r="L32" s="68"/>
      <c r="M32" s="64"/>
      <c r="N32" s="65"/>
      <c r="O32" s="66"/>
      <c r="P32" s="6"/>
    </row>
    <row r="33" spans="1:16" hidden="1">
      <c r="A33" s="58"/>
      <c r="B33" s="844"/>
      <c r="C33" s="845"/>
      <c r="D33" s="59"/>
      <c r="E33" s="59"/>
      <c r="F33" s="59"/>
      <c r="G33" s="60"/>
      <c r="H33" s="60"/>
      <c r="I33" s="60"/>
      <c r="J33" s="62"/>
      <c r="K33" s="67"/>
      <c r="L33" s="68"/>
      <c r="M33" s="64"/>
      <c r="N33" s="65"/>
      <c r="O33" s="66"/>
      <c r="P33" s="6"/>
    </row>
    <row r="34" spans="1:16" hidden="1">
      <c r="A34" s="58"/>
      <c r="B34" s="844"/>
      <c r="C34" s="845"/>
      <c r="D34" s="59"/>
      <c r="E34" s="59"/>
      <c r="F34" s="59"/>
      <c r="G34" s="60"/>
      <c r="H34" s="60"/>
      <c r="I34" s="60"/>
      <c r="J34" s="61"/>
      <c r="K34" s="67"/>
      <c r="L34" s="68"/>
      <c r="M34" s="64"/>
      <c r="N34" s="65"/>
      <c r="O34" s="66"/>
      <c r="P34" s="6"/>
    </row>
    <row r="35" spans="1:16" hidden="1">
      <c r="A35" s="58"/>
      <c r="B35" s="846"/>
      <c r="C35" s="846"/>
      <c r="D35" s="59"/>
      <c r="E35" s="59"/>
      <c r="F35" s="59"/>
      <c r="G35" s="60"/>
      <c r="H35" s="60"/>
      <c r="I35" s="60"/>
      <c r="J35" s="61"/>
      <c r="K35" s="67"/>
      <c r="L35" s="68"/>
      <c r="M35" s="64"/>
      <c r="N35" s="65">
        <f>SUM(D35:M35)*1490000</f>
        <v>0</v>
      </c>
      <c r="O35" s="66"/>
      <c r="P35" s="6"/>
    </row>
    <row r="36" spans="1:16" hidden="1">
      <c r="A36" s="69">
        <v>1</v>
      </c>
      <c r="B36" s="847"/>
      <c r="C36" s="847"/>
      <c r="D36" s="70"/>
      <c r="E36" s="70"/>
      <c r="F36" s="70"/>
      <c r="G36" s="71"/>
      <c r="H36" s="71"/>
      <c r="I36" s="71"/>
      <c r="J36" s="72"/>
      <c r="K36" s="73"/>
      <c r="L36" s="74"/>
      <c r="M36" s="75"/>
      <c r="N36" s="65"/>
      <c r="O36" s="77"/>
      <c r="P36" s="6"/>
    </row>
    <row r="37" spans="1:16">
      <c r="A37" s="17"/>
      <c r="B37" s="17"/>
      <c r="C37" s="17"/>
      <c r="D37" s="17"/>
      <c r="E37" s="17"/>
      <c r="F37" s="17"/>
      <c r="G37" s="17"/>
      <c r="H37" s="17"/>
      <c r="I37" s="17"/>
      <c r="J37" s="848" t="s">
        <v>729</v>
      </c>
      <c r="K37" s="848"/>
      <c r="L37" s="848"/>
      <c r="M37" s="848"/>
      <c r="N37" s="848"/>
      <c r="O37" s="848"/>
      <c r="P37" s="130" t="e">
        <f>I22-#REF!</f>
        <v>#REF!</v>
      </c>
    </row>
    <row r="38" spans="1:16" ht="15.4" customHeight="1">
      <c r="A38" s="812" t="s">
        <v>19</v>
      </c>
      <c r="B38" s="812"/>
      <c r="C38" s="812"/>
      <c r="D38" s="136"/>
      <c r="E38" s="812" t="s">
        <v>20</v>
      </c>
      <c r="F38" s="812"/>
      <c r="G38" s="812"/>
      <c r="H38" s="812"/>
      <c r="I38" s="812"/>
      <c r="J38" s="812" t="s">
        <v>21</v>
      </c>
      <c r="K38" s="812"/>
      <c r="L38" s="812"/>
      <c r="M38" s="812"/>
      <c r="N38" s="812"/>
      <c r="O38" s="812"/>
      <c r="P38" s="6"/>
    </row>
    <row r="39" spans="1:16" ht="15.4" customHeight="1">
      <c r="A39" s="7"/>
      <c r="B39" s="3"/>
      <c r="C39" s="13"/>
      <c r="E39" s="3"/>
      <c r="F39" s="3"/>
      <c r="G39" s="3"/>
      <c r="H39" s="3"/>
      <c r="I39" s="3"/>
      <c r="K39" s="3"/>
      <c r="L39" s="7"/>
      <c r="M39" s="3"/>
      <c r="N39" s="3"/>
      <c r="O39" s="3"/>
      <c r="P39" s="6"/>
    </row>
    <row r="40" spans="1:16" ht="29.25" customHeight="1">
      <c r="A40" s="7"/>
      <c r="B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</row>
    <row r="41" spans="1:16" ht="18" customHeight="1">
      <c r="A41" s="841" t="s">
        <v>568</v>
      </c>
      <c r="B41" s="841"/>
      <c r="C41" s="841"/>
      <c r="E41" s="841" t="s">
        <v>149</v>
      </c>
      <c r="F41" s="841"/>
      <c r="G41" s="841"/>
      <c r="H41" s="841"/>
      <c r="I41" s="841"/>
      <c r="J41" s="841" t="s">
        <v>43</v>
      </c>
      <c r="K41" s="841"/>
      <c r="L41" s="841"/>
      <c r="M41" s="841"/>
      <c r="N41" s="841"/>
      <c r="O41" s="841"/>
      <c r="P41" s="6"/>
    </row>
    <row r="42" spans="1:16" ht="24" customHeight="1">
      <c r="A42" s="5"/>
      <c r="B42" s="5"/>
      <c r="C42" s="5"/>
      <c r="D42" s="4"/>
      <c r="E42" s="5"/>
      <c r="F42" s="5"/>
      <c r="G42" s="5"/>
      <c r="H42" s="5"/>
      <c r="I42" s="5"/>
      <c r="K42" s="2"/>
      <c r="L42" s="5"/>
      <c r="M42" s="5"/>
      <c r="N42" s="5"/>
      <c r="O42" s="2"/>
      <c r="P42" s="6"/>
    </row>
    <row r="43" spans="1:16">
      <c r="A43" s="849" t="s">
        <v>22</v>
      </c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6"/>
    </row>
    <row r="44" spans="1:16">
      <c r="A44" s="5"/>
      <c r="B44" s="5"/>
      <c r="C44" s="5"/>
      <c r="D44" s="5"/>
      <c r="E44" s="5"/>
      <c r="F44" s="5"/>
      <c r="G44" s="5"/>
      <c r="H44" s="850" t="s">
        <v>24</v>
      </c>
      <c r="I44" s="850"/>
      <c r="J44" s="850"/>
      <c r="K44" s="850"/>
      <c r="L44" s="850"/>
      <c r="M44" s="850"/>
      <c r="N44" s="850"/>
      <c r="O44" s="850"/>
      <c r="P44" s="6"/>
    </row>
    <row r="45" spans="1:16">
      <c r="A45" s="7"/>
      <c r="B45" s="812" t="s">
        <v>23</v>
      </c>
      <c r="C45" s="812"/>
      <c r="D45" s="812"/>
      <c r="E45" s="7"/>
      <c r="F45" s="7"/>
      <c r="G45" s="7"/>
      <c r="H45" s="812" t="s">
        <v>39</v>
      </c>
      <c r="I45" s="812"/>
      <c r="J45" s="812"/>
      <c r="K45" s="812"/>
      <c r="L45" s="812"/>
      <c r="M45" s="812"/>
      <c r="N45" s="812"/>
      <c r="O45" s="812"/>
      <c r="P45" s="6"/>
    </row>
    <row r="46" spans="1:16">
      <c r="A46" s="2"/>
      <c r="B46" s="812"/>
      <c r="C46" s="812"/>
      <c r="D46" s="812"/>
      <c r="E46" s="7"/>
      <c r="F46" s="7"/>
      <c r="G46" s="7"/>
      <c r="H46" s="812"/>
      <c r="I46" s="812"/>
      <c r="J46" s="812"/>
      <c r="K46" s="812"/>
      <c r="L46" s="812"/>
      <c r="M46" s="812"/>
      <c r="N46" s="812"/>
      <c r="O46" s="812"/>
      <c r="P46" s="6"/>
    </row>
    <row r="47" spans="1:16">
      <c r="A47" s="7"/>
      <c r="B47" s="7"/>
      <c r="C47" s="7"/>
      <c r="D47" s="7"/>
      <c r="E47" s="7"/>
      <c r="F47" s="7"/>
      <c r="G47" s="7"/>
      <c r="H47" s="812"/>
      <c r="I47" s="812"/>
      <c r="J47" s="812"/>
      <c r="K47" s="812"/>
      <c r="L47" s="812"/>
      <c r="M47" s="812"/>
      <c r="N47" s="812"/>
      <c r="O47" s="812"/>
      <c r="P47" s="6"/>
    </row>
    <row r="48" spans="1:16">
      <c r="A48" s="809"/>
      <c r="B48" s="809"/>
      <c r="C48" s="809"/>
      <c r="D48" s="809"/>
      <c r="E48" s="809"/>
      <c r="F48" s="809"/>
      <c r="G48" s="809"/>
      <c r="H48" s="809"/>
      <c r="I48" s="809"/>
      <c r="J48" s="809"/>
      <c r="K48" s="851"/>
      <c r="L48" s="851"/>
      <c r="M48" s="851"/>
      <c r="N48" s="851"/>
      <c r="O48" s="851"/>
      <c r="P48" s="6"/>
    </row>
  </sheetData>
  <mergeCells count="57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28:O29"/>
    <mergeCell ref="C17:D17"/>
    <mergeCell ref="B18:D18"/>
    <mergeCell ref="B19:D19"/>
    <mergeCell ref="B22:D22"/>
    <mergeCell ref="A26:O26"/>
    <mergeCell ref="A27:D27"/>
    <mergeCell ref="E27:O27"/>
    <mergeCell ref="A28:A29"/>
    <mergeCell ref="B28:C29"/>
    <mergeCell ref="D28:L28"/>
    <mergeCell ref="M28:M29"/>
    <mergeCell ref="N28:N29"/>
    <mergeCell ref="B20:D20"/>
    <mergeCell ref="B21:D21"/>
    <mergeCell ref="A41:C41"/>
    <mergeCell ref="E41:I41"/>
    <mergeCell ref="J41:O41"/>
    <mergeCell ref="B30:C30"/>
    <mergeCell ref="B31:C31"/>
    <mergeCell ref="B32:C32"/>
    <mergeCell ref="B33:C33"/>
    <mergeCell ref="B34:C34"/>
    <mergeCell ref="B35:C35"/>
    <mergeCell ref="B36:C36"/>
    <mergeCell ref="J37:O37"/>
    <mergeCell ref="A38:C38"/>
    <mergeCell ref="E38:I38"/>
    <mergeCell ref="J38:O38"/>
    <mergeCell ref="A43:O43"/>
    <mergeCell ref="H44:O44"/>
    <mergeCell ref="B45:D46"/>
    <mergeCell ref="H45:O47"/>
    <mergeCell ref="A48:J48"/>
    <mergeCell ref="K48:O48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R53"/>
  <sheetViews>
    <sheetView showGridLines="0" topLeftCell="A17" workbookViewId="0">
      <selection activeCell="D44" sqref="D44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5" width="14.5" style="618" customWidth="1"/>
    <col min="6" max="6" width="13.83203125" style="618" bestFit="1" customWidth="1"/>
    <col min="7" max="8" width="11.83203125" style="618" hidden="1" customWidth="1"/>
    <col min="9" max="9" width="11.83203125" style="618" bestFit="1" customWidth="1"/>
    <col min="10" max="10" width="9.83203125" style="618" customWidth="1"/>
    <col min="11" max="11" width="8.1640625" style="618" bestFit="1" customWidth="1"/>
    <col min="12" max="12" width="11.1640625" style="618" customWidth="1"/>
    <col min="13" max="13" width="9.83203125" style="618" bestFit="1" customWidth="1"/>
    <col min="14" max="14" width="11.1640625" style="618" customWidth="1"/>
    <col min="15" max="15" width="15.33203125" style="618" customWidth="1"/>
    <col min="16" max="16" width="12.33203125" style="618" customWidth="1"/>
    <col min="17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17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737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622" t="s">
        <v>17</v>
      </c>
      <c r="D16" s="622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19">
        <v>1</v>
      </c>
      <c r="B17" s="619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E20</f>
        <v>32700846</v>
      </c>
      <c r="F18" s="32">
        <f>SUM(F22:F30)</f>
        <v>0</v>
      </c>
      <c r="G18" s="32">
        <f>SUM(G22:G30)</f>
        <v>27628176</v>
      </c>
      <c r="H18" s="32">
        <f>SUM(H22:H30)</f>
        <v>27628176</v>
      </c>
      <c r="I18" s="32">
        <f>I20</f>
        <v>32700846</v>
      </c>
      <c r="J18" s="32">
        <f>SUM(J22:J30)</f>
        <v>0</v>
      </c>
      <c r="K18" s="32">
        <f>SUM(K22:K30)</f>
        <v>0</v>
      </c>
      <c r="L18" s="32">
        <f>SUM(L22:L30)</f>
        <v>0</v>
      </c>
      <c r="M18" s="32"/>
      <c r="N18" s="32">
        <f>SUM(N22:N30)</f>
        <v>0</v>
      </c>
      <c r="O18" s="33"/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427</v>
      </c>
      <c r="C20" s="815"/>
      <c r="D20" s="816"/>
      <c r="E20" s="35">
        <f>SUM(E21:E30)</f>
        <v>32700846</v>
      </c>
      <c r="F20" s="35">
        <f>SUM(F22:F30)</f>
        <v>0</v>
      </c>
      <c r="G20" s="35">
        <f>SUM(G22:G30)</f>
        <v>27628176</v>
      </c>
      <c r="H20" s="35">
        <f>SUM(H22:H30)</f>
        <v>27628176</v>
      </c>
      <c r="I20" s="35">
        <f>SUM(I21:I30)</f>
        <v>32700846</v>
      </c>
      <c r="J20" s="35"/>
      <c r="K20" s="35"/>
      <c r="L20" s="35"/>
      <c r="M20" s="35"/>
      <c r="N20" s="35"/>
      <c r="O20" s="36"/>
      <c r="P20" s="10"/>
    </row>
    <row r="21" spans="1:16" ht="23.25" customHeight="1">
      <c r="A21" s="37">
        <v>1</v>
      </c>
      <c r="B21" s="96" t="s">
        <v>428</v>
      </c>
      <c r="C21" s="95" t="s">
        <v>429</v>
      </c>
      <c r="D21" s="39" t="s">
        <v>143</v>
      </c>
      <c r="E21" s="35">
        <f t="shared" ref="E21:E30" si="1">I21</f>
        <v>2876250</v>
      </c>
      <c r="F21" s="132"/>
      <c r="G21" s="132">
        <v>2899689</v>
      </c>
      <c r="H21" s="132">
        <v>2899689</v>
      </c>
      <c r="I21" s="279">
        <v>2876250</v>
      </c>
      <c r="J21" s="40"/>
      <c r="K21" s="35"/>
      <c r="L21" s="40"/>
      <c r="M21" s="35"/>
      <c r="N21" s="35"/>
      <c r="O21" s="36"/>
      <c r="P21" s="10"/>
    </row>
    <row r="22" spans="1:16" ht="23.25" customHeight="1">
      <c r="A22" s="37">
        <v>2</v>
      </c>
      <c r="B22" s="96" t="s">
        <v>666</v>
      </c>
      <c r="C22" s="95" t="s">
        <v>667</v>
      </c>
      <c r="D22" s="39" t="s">
        <v>143</v>
      </c>
      <c r="E22" s="35">
        <f t="shared" si="1"/>
        <v>2876250</v>
      </c>
      <c r="F22" s="132"/>
      <c r="G22" s="132">
        <v>2899689</v>
      </c>
      <c r="H22" s="132">
        <v>2899689</v>
      </c>
      <c r="I22" s="279">
        <v>2876250</v>
      </c>
      <c r="J22" s="40"/>
      <c r="K22" s="35"/>
      <c r="L22" s="40"/>
      <c r="M22" s="35"/>
      <c r="N22" s="35"/>
      <c r="O22" s="36"/>
      <c r="P22" s="10"/>
    </row>
    <row r="23" spans="1:16" ht="23.25" customHeight="1">
      <c r="A23" s="37">
        <v>3</v>
      </c>
      <c r="B23" s="96" t="s">
        <v>661</v>
      </c>
      <c r="C23" s="95" t="s">
        <v>664</v>
      </c>
      <c r="D23" s="39" t="s">
        <v>143</v>
      </c>
      <c r="E23" s="35">
        <f t="shared" si="1"/>
        <v>3532641</v>
      </c>
      <c r="F23" s="132"/>
      <c r="G23" s="267"/>
      <c r="H23" s="267"/>
      <c r="I23" s="279">
        <v>3532641</v>
      </c>
      <c r="J23" s="40"/>
      <c r="K23" s="35"/>
      <c r="L23" s="40"/>
      <c r="M23" s="35"/>
      <c r="N23" s="35"/>
      <c r="O23" s="36"/>
      <c r="P23" s="10"/>
    </row>
    <row r="24" spans="1:16" ht="23.25" customHeight="1">
      <c r="A24" s="37">
        <v>4</v>
      </c>
      <c r="B24" s="114" t="s">
        <v>665</v>
      </c>
      <c r="C24" s="95" t="s">
        <v>668</v>
      </c>
      <c r="D24" s="39" t="s">
        <v>143</v>
      </c>
      <c r="E24" s="35">
        <f t="shared" si="1"/>
        <v>3532641</v>
      </c>
      <c r="F24" s="112"/>
      <c r="G24" s="40">
        <v>3532641</v>
      </c>
      <c r="H24" s="40">
        <v>3532641</v>
      </c>
      <c r="I24" s="279">
        <v>3532641</v>
      </c>
      <c r="J24" s="40"/>
      <c r="K24" s="35"/>
      <c r="L24" s="35"/>
      <c r="M24" s="35"/>
      <c r="N24" s="35"/>
      <c r="O24" s="80"/>
      <c r="P24" s="10"/>
    </row>
    <row r="25" spans="1:16" ht="23.25" customHeight="1">
      <c r="A25" s="37">
        <v>5</v>
      </c>
      <c r="B25" s="114" t="s">
        <v>669</v>
      </c>
      <c r="C25" s="95" t="s">
        <v>670</v>
      </c>
      <c r="D25" s="39" t="s">
        <v>143</v>
      </c>
      <c r="E25" s="35">
        <f t="shared" si="1"/>
        <v>2876250</v>
      </c>
      <c r="F25" s="112"/>
      <c r="G25" s="40">
        <v>3532641</v>
      </c>
      <c r="H25" s="40">
        <v>3532641</v>
      </c>
      <c r="I25" s="279">
        <v>2876250</v>
      </c>
      <c r="J25" s="40"/>
      <c r="K25" s="35"/>
      <c r="L25" s="35"/>
      <c r="M25" s="35"/>
      <c r="N25" s="35"/>
      <c r="O25" s="80"/>
      <c r="P25" s="10"/>
    </row>
    <row r="26" spans="1:16" ht="23.25" customHeight="1">
      <c r="A26" s="37">
        <v>6</v>
      </c>
      <c r="B26" s="114" t="s">
        <v>672</v>
      </c>
      <c r="C26" s="95" t="s">
        <v>674</v>
      </c>
      <c r="D26" s="39" t="s">
        <v>143</v>
      </c>
      <c r="E26" s="35">
        <f t="shared" si="1"/>
        <v>3532641</v>
      </c>
      <c r="F26" s="112"/>
      <c r="G26" s="40">
        <v>3532641</v>
      </c>
      <c r="H26" s="40">
        <v>3532641</v>
      </c>
      <c r="I26" s="279">
        <v>3532641</v>
      </c>
      <c r="J26" s="40"/>
      <c r="K26" s="35"/>
      <c r="L26" s="35"/>
      <c r="M26" s="35"/>
      <c r="N26" s="35"/>
      <c r="O26" s="80"/>
      <c r="P26" s="10"/>
    </row>
    <row r="27" spans="1:16" ht="23.25" customHeight="1">
      <c r="A27" s="37">
        <v>7</v>
      </c>
      <c r="B27" s="96" t="s">
        <v>654</v>
      </c>
      <c r="C27" s="95" t="s">
        <v>655</v>
      </c>
      <c r="D27" s="39" t="s">
        <v>143</v>
      </c>
      <c r="E27" s="35">
        <f t="shared" si="1"/>
        <v>3532641</v>
      </c>
      <c r="F27" s="112"/>
      <c r="G27" s="40">
        <v>3532641</v>
      </c>
      <c r="H27" s="40">
        <v>3532641</v>
      </c>
      <c r="I27" s="279">
        <v>3532641</v>
      </c>
      <c r="J27" s="40"/>
      <c r="K27" s="35"/>
      <c r="L27" s="35"/>
      <c r="M27" s="35"/>
      <c r="N27" s="35"/>
      <c r="O27" s="80"/>
      <c r="P27" s="10"/>
    </row>
    <row r="28" spans="1:16" ht="23.25" customHeight="1">
      <c r="A28" s="37">
        <v>8</v>
      </c>
      <c r="B28" s="91" t="s">
        <v>383</v>
      </c>
      <c r="C28" s="90" t="s">
        <v>396</v>
      </c>
      <c r="D28" s="39" t="s">
        <v>143</v>
      </c>
      <c r="E28" s="35">
        <f t="shared" si="1"/>
        <v>3532641</v>
      </c>
      <c r="F28" s="112"/>
      <c r="G28" s="40">
        <v>3532641</v>
      </c>
      <c r="H28" s="40">
        <v>3532641</v>
      </c>
      <c r="I28" s="279">
        <v>3532641</v>
      </c>
      <c r="J28" s="40"/>
      <c r="K28" s="35"/>
      <c r="L28" s="35"/>
      <c r="M28" s="35"/>
      <c r="N28" s="35"/>
      <c r="O28" s="80"/>
      <c r="P28" s="10"/>
    </row>
    <row r="29" spans="1:16" ht="23.25" customHeight="1">
      <c r="A29" s="37">
        <v>9</v>
      </c>
      <c r="B29" s="26" t="s">
        <v>736</v>
      </c>
      <c r="C29" s="144">
        <v>5495281007461</v>
      </c>
      <c r="D29" s="39" t="s">
        <v>143</v>
      </c>
      <c r="E29" s="35">
        <f t="shared" si="1"/>
        <v>3532641</v>
      </c>
      <c r="F29" s="112"/>
      <c r="G29" s="40">
        <v>3532641</v>
      </c>
      <c r="H29" s="40">
        <v>3532641</v>
      </c>
      <c r="I29" s="279">
        <v>3532641</v>
      </c>
      <c r="J29" s="40"/>
      <c r="K29" s="35"/>
      <c r="L29" s="35"/>
      <c r="M29" s="35"/>
      <c r="N29" s="35"/>
      <c r="O29" s="80"/>
      <c r="P29" s="10"/>
    </row>
    <row r="30" spans="1:16" ht="23.25" customHeight="1">
      <c r="A30" s="37">
        <v>10</v>
      </c>
      <c r="B30" s="26" t="s">
        <v>706</v>
      </c>
      <c r="C30" s="144">
        <v>5495215033387</v>
      </c>
      <c r="D30" s="39" t="s">
        <v>143</v>
      </c>
      <c r="E30" s="35">
        <f t="shared" si="1"/>
        <v>2876250</v>
      </c>
      <c r="F30" s="112"/>
      <c r="G30" s="40">
        <v>3532641</v>
      </c>
      <c r="H30" s="40">
        <v>3532641</v>
      </c>
      <c r="I30" s="279">
        <v>2876250</v>
      </c>
      <c r="J30" s="40"/>
      <c r="K30" s="35"/>
      <c r="L30" s="35"/>
      <c r="M30" s="35"/>
      <c r="N30" s="35"/>
      <c r="O30" s="80"/>
      <c r="P30" s="10"/>
    </row>
    <row r="31" spans="1:16" s="626" customFormat="1">
      <c r="A31" s="827" t="s">
        <v>738</v>
      </c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135"/>
    </row>
    <row r="32" spans="1:16">
      <c r="A32" s="828" t="s">
        <v>442</v>
      </c>
      <c r="B32" s="828"/>
      <c r="C32" s="828"/>
      <c r="D32" s="828"/>
      <c r="E32" s="829"/>
      <c r="F32" s="829"/>
      <c r="G32" s="829"/>
      <c r="H32" s="829"/>
      <c r="I32" s="829"/>
      <c r="J32" s="829"/>
      <c r="K32" s="829"/>
      <c r="L32" s="829"/>
      <c r="M32" s="829"/>
      <c r="N32" s="829"/>
      <c r="O32" s="829"/>
      <c r="P32" s="6"/>
    </row>
    <row r="33" spans="1:17" hidden="1">
      <c r="A33" s="830" t="s">
        <v>27</v>
      </c>
      <c r="B33" s="831" t="s">
        <v>145</v>
      </c>
      <c r="C33" s="832"/>
      <c r="D33" s="835" t="s">
        <v>30</v>
      </c>
      <c r="E33" s="836"/>
      <c r="F33" s="836"/>
      <c r="G33" s="836"/>
      <c r="H33" s="836"/>
      <c r="I33" s="836"/>
      <c r="J33" s="836"/>
      <c r="K33" s="836"/>
      <c r="L33" s="837"/>
      <c r="M33" s="838" t="s">
        <v>40</v>
      </c>
      <c r="N33" s="840" t="s">
        <v>31</v>
      </c>
      <c r="O33" s="838" t="s">
        <v>9</v>
      </c>
      <c r="P33" s="6"/>
    </row>
    <row r="34" spans="1:17" ht="25.5" hidden="1">
      <c r="A34" s="830"/>
      <c r="B34" s="833"/>
      <c r="C34" s="834"/>
      <c r="D34" s="48" t="s">
        <v>32</v>
      </c>
      <c r="E34" s="49" t="s">
        <v>33</v>
      </c>
      <c r="F34" s="49" t="s">
        <v>34</v>
      </c>
      <c r="G34" s="49" t="s">
        <v>35</v>
      </c>
      <c r="H34" s="49" t="s">
        <v>35</v>
      </c>
      <c r="I34" s="49"/>
      <c r="J34" s="49" t="s">
        <v>147</v>
      </c>
      <c r="K34" s="49" t="s">
        <v>313</v>
      </c>
      <c r="L34" s="49" t="s">
        <v>146</v>
      </c>
      <c r="M34" s="839"/>
      <c r="N34" s="840"/>
      <c r="O34" s="839"/>
      <c r="P34" s="6"/>
    </row>
    <row r="35" spans="1:17" s="24" customFormat="1" hidden="1">
      <c r="A35" s="50" t="s">
        <v>37</v>
      </c>
      <c r="B35" s="842" t="s">
        <v>412</v>
      </c>
      <c r="C35" s="843"/>
      <c r="D35" s="51">
        <f t="shared" ref="D35:N35" si="2">SUM(D36:D41)</f>
        <v>0</v>
      </c>
      <c r="E35" s="51">
        <f t="shared" si="2"/>
        <v>0</v>
      </c>
      <c r="F35" s="51">
        <f t="shared" si="2"/>
        <v>0</v>
      </c>
      <c r="G35" s="52">
        <f t="shared" si="2"/>
        <v>0</v>
      </c>
      <c r="H35" s="52">
        <f t="shared" si="2"/>
        <v>0</v>
      </c>
      <c r="I35" s="268"/>
      <c r="J35" s="53">
        <f t="shared" si="2"/>
        <v>0</v>
      </c>
      <c r="K35" s="51">
        <f t="shared" si="2"/>
        <v>0</v>
      </c>
      <c r="L35" s="54">
        <f t="shared" si="2"/>
        <v>0</v>
      </c>
      <c r="M35" s="55">
        <f t="shared" si="2"/>
        <v>0</v>
      </c>
      <c r="N35" s="56">
        <f t="shared" si="2"/>
        <v>0</v>
      </c>
      <c r="O35" s="57"/>
      <c r="P35" s="23"/>
      <c r="Q35" s="25"/>
    </row>
    <row r="36" spans="1:17" hidden="1">
      <c r="A36" s="58"/>
      <c r="B36" s="844"/>
      <c r="C36" s="845"/>
      <c r="D36" s="59"/>
      <c r="E36" s="59"/>
      <c r="F36" s="59"/>
      <c r="G36" s="60"/>
      <c r="H36" s="60"/>
      <c r="I36" s="60"/>
      <c r="J36" s="61"/>
      <c r="K36" s="62"/>
      <c r="L36" s="63"/>
      <c r="M36" s="64"/>
      <c r="N36" s="65"/>
      <c r="O36" s="66"/>
      <c r="P36" s="6"/>
    </row>
    <row r="37" spans="1:17" hidden="1">
      <c r="A37" s="58"/>
      <c r="B37" s="844"/>
      <c r="C37" s="845"/>
      <c r="D37" s="59"/>
      <c r="E37" s="59"/>
      <c r="F37" s="59"/>
      <c r="G37" s="60"/>
      <c r="H37" s="60"/>
      <c r="I37" s="60"/>
      <c r="J37" s="61"/>
      <c r="K37" s="67"/>
      <c r="L37" s="68"/>
      <c r="M37" s="64"/>
      <c r="N37" s="65"/>
      <c r="O37" s="66"/>
      <c r="P37" s="6"/>
    </row>
    <row r="38" spans="1:17" hidden="1">
      <c r="A38" s="58"/>
      <c r="B38" s="844"/>
      <c r="C38" s="845"/>
      <c r="D38" s="59"/>
      <c r="E38" s="59"/>
      <c r="F38" s="59"/>
      <c r="G38" s="60"/>
      <c r="H38" s="60"/>
      <c r="I38" s="60"/>
      <c r="J38" s="62"/>
      <c r="K38" s="67"/>
      <c r="L38" s="68"/>
      <c r="M38" s="64"/>
      <c r="N38" s="65"/>
      <c r="O38" s="66"/>
      <c r="P38" s="6"/>
    </row>
    <row r="39" spans="1:17" hidden="1">
      <c r="A39" s="58"/>
      <c r="B39" s="844"/>
      <c r="C39" s="845"/>
      <c r="D39" s="59"/>
      <c r="E39" s="59"/>
      <c r="F39" s="59"/>
      <c r="G39" s="60"/>
      <c r="H39" s="60"/>
      <c r="I39" s="60"/>
      <c r="J39" s="61"/>
      <c r="K39" s="67"/>
      <c r="L39" s="68"/>
      <c r="M39" s="64"/>
      <c r="N39" s="65"/>
      <c r="O39" s="66"/>
      <c r="P39" s="6"/>
    </row>
    <row r="40" spans="1:17" hidden="1">
      <c r="A40" s="58"/>
      <c r="B40" s="846"/>
      <c r="C40" s="846"/>
      <c r="D40" s="59"/>
      <c r="E40" s="59"/>
      <c r="F40" s="59"/>
      <c r="G40" s="60"/>
      <c r="H40" s="60"/>
      <c r="I40" s="60"/>
      <c r="J40" s="61"/>
      <c r="K40" s="67"/>
      <c r="L40" s="68"/>
      <c r="M40" s="64"/>
      <c r="N40" s="65">
        <f>SUM(D40:M40)*1490000</f>
        <v>0</v>
      </c>
      <c r="O40" s="66"/>
      <c r="P40" s="6"/>
    </row>
    <row r="41" spans="1:17" hidden="1">
      <c r="A41" s="69">
        <v>1</v>
      </c>
      <c r="B41" s="847"/>
      <c r="C41" s="847"/>
      <c r="D41" s="70"/>
      <c r="E41" s="70"/>
      <c r="F41" s="70"/>
      <c r="G41" s="71"/>
      <c r="H41" s="71"/>
      <c r="I41" s="71"/>
      <c r="J41" s="72"/>
      <c r="K41" s="73"/>
      <c r="L41" s="74"/>
      <c r="M41" s="75"/>
      <c r="N41" s="65"/>
      <c r="O41" s="77"/>
      <c r="P41" s="6"/>
    </row>
    <row r="42" spans="1:17">
      <c r="A42" s="17"/>
      <c r="B42" s="17"/>
      <c r="C42" s="17"/>
      <c r="D42" s="17"/>
      <c r="E42" s="17"/>
      <c r="F42" s="17"/>
      <c r="G42" s="17"/>
      <c r="H42" s="17"/>
      <c r="I42" s="17"/>
      <c r="J42" s="848" t="s">
        <v>729</v>
      </c>
      <c r="K42" s="848"/>
      <c r="L42" s="848"/>
      <c r="M42" s="848"/>
      <c r="N42" s="848"/>
      <c r="O42" s="848"/>
      <c r="P42" s="130" t="e">
        <f>I20-#REF!</f>
        <v>#REF!</v>
      </c>
    </row>
    <row r="43" spans="1:17" ht="15.4" customHeight="1">
      <c r="A43" s="812" t="s">
        <v>19</v>
      </c>
      <c r="B43" s="812"/>
      <c r="C43" s="812"/>
      <c r="D43" s="136"/>
      <c r="E43" s="812" t="s">
        <v>20</v>
      </c>
      <c r="F43" s="812"/>
      <c r="G43" s="812"/>
      <c r="H43" s="812"/>
      <c r="I43" s="812"/>
      <c r="J43" s="812" t="s">
        <v>21</v>
      </c>
      <c r="K43" s="812"/>
      <c r="L43" s="812"/>
      <c r="M43" s="812"/>
      <c r="N43" s="812"/>
      <c r="O43" s="812"/>
      <c r="P43" s="6"/>
    </row>
    <row r="44" spans="1:17" ht="15.4" customHeight="1">
      <c r="A44" s="7"/>
      <c r="B44" s="3"/>
      <c r="C44" s="13"/>
      <c r="E44" s="3"/>
      <c r="F44" s="3"/>
      <c r="G44" s="3"/>
      <c r="H44" s="3"/>
      <c r="I44" s="3"/>
      <c r="K44" s="3"/>
      <c r="L44" s="7"/>
      <c r="M44" s="3"/>
      <c r="N44" s="3"/>
      <c r="O44" s="3"/>
      <c r="P44" s="6"/>
    </row>
    <row r="45" spans="1:17" ht="29.25" customHeight="1">
      <c r="A45" s="7"/>
      <c r="B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6"/>
    </row>
    <row r="46" spans="1:17" ht="18" customHeight="1">
      <c r="A46" s="841" t="s">
        <v>568</v>
      </c>
      <c r="B46" s="841"/>
      <c r="C46" s="841"/>
      <c r="E46" s="841" t="s">
        <v>149</v>
      </c>
      <c r="F46" s="841"/>
      <c r="G46" s="841"/>
      <c r="H46" s="841"/>
      <c r="I46" s="841"/>
      <c r="J46" s="841" t="s">
        <v>43</v>
      </c>
      <c r="K46" s="841"/>
      <c r="L46" s="841"/>
      <c r="M46" s="841"/>
      <c r="N46" s="841"/>
      <c r="O46" s="841"/>
      <c r="P46" s="6"/>
    </row>
    <row r="47" spans="1:17" ht="24" customHeight="1">
      <c r="A47" s="5"/>
      <c r="B47" s="5"/>
      <c r="C47" s="5"/>
      <c r="D47" s="4"/>
      <c r="E47" s="5"/>
      <c r="F47" s="5"/>
      <c r="G47" s="5"/>
      <c r="H47" s="5"/>
      <c r="I47" s="5"/>
      <c r="K47" s="2"/>
      <c r="L47" s="5"/>
      <c r="M47" s="5"/>
      <c r="N47" s="5"/>
      <c r="O47" s="2"/>
      <c r="P47" s="6"/>
    </row>
    <row r="48" spans="1:17">
      <c r="A48" s="849" t="s">
        <v>22</v>
      </c>
      <c r="B48" s="849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  <c r="P48" s="6"/>
    </row>
    <row r="49" spans="1:16">
      <c r="A49" s="5"/>
      <c r="B49" s="5"/>
      <c r="C49" s="5"/>
      <c r="D49" s="5"/>
      <c r="E49" s="5"/>
      <c r="F49" s="5"/>
      <c r="G49" s="5"/>
      <c r="H49" s="850" t="s">
        <v>24</v>
      </c>
      <c r="I49" s="850"/>
      <c r="J49" s="850"/>
      <c r="K49" s="850"/>
      <c r="L49" s="850"/>
      <c r="M49" s="850"/>
      <c r="N49" s="850"/>
      <c r="O49" s="850"/>
      <c r="P49" s="6"/>
    </row>
    <row r="50" spans="1:16">
      <c r="A50" s="7"/>
      <c r="B50" s="812" t="s">
        <v>23</v>
      </c>
      <c r="C50" s="812"/>
      <c r="D50" s="812"/>
      <c r="E50" s="7"/>
      <c r="F50" s="7"/>
      <c r="G50" s="7"/>
      <c r="H50" s="812" t="s">
        <v>39</v>
      </c>
      <c r="I50" s="812"/>
      <c r="J50" s="812"/>
      <c r="K50" s="812"/>
      <c r="L50" s="812"/>
      <c r="M50" s="812"/>
      <c r="N50" s="812"/>
      <c r="O50" s="812"/>
      <c r="P50" s="6"/>
    </row>
    <row r="51" spans="1:16">
      <c r="A51" s="2"/>
      <c r="B51" s="812"/>
      <c r="C51" s="812"/>
      <c r="D51" s="812"/>
      <c r="E51" s="7"/>
      <c r="F51" s="7"/>
      <c r="G51" s="7"/>
      <c r="H51" s="812"/>
      <c r="I51" s="812"/>
      <c r="J51" s="812"/>
      <c r="K51" s="812"/>
      <c r="L51" s="812"/>
      <c r="M51" s="812"/>
      <c r="N51" s="812"/>
      <c r="O51" s="812"/>
      <c r="P51" s="6"/>
    </row>
    <row r="52" spans="1:16">
      <c r="A52" s="7"/>
      <c r="B52" s="7"/>
      <c r="C52" s="7"/>
      <c r="D52" s="7"/>
      <c r="E52" s="7"/>
      <c r="F52" s="7"/>
      <c r="G52" s="7"/>
      <c r="H52" s="812"/>
      <c r="I52" s="812"/>
      <c r="J52" s="812"/>
      <c r="K52" s="812"/>
      <c r="L52" s="812"/>
      <c r="M52" s="812"/>
      <c r="N52" s="812"/>
      <c r="O52" s="812"/>
      <c r="P52" s="6"/>
    </row>
    <row r="53" spans="1:16">
      <c r="A53" s="809"/>
      <c r="B53" s="809"/>
      <c r="C53" s="809"/>
      <c r="D53" s="809"/>
      <c r="E53" s="809"/>
      <c r="F53" s="809"/>
      <c r="G53" s="809"/>
      <c r="H53" s="809"/>
      <c r="I53" s="809"/>
      <c r="J53" s="809"/>
      <c r="K53" s="851"/>
      <c r="L53" s="851"/>
      <c r="M53" s="851"/>
      <c r="N53" s="851"/>
      <c r="O53" s="851"/>
      <c r="P53" s="6"/>
    </row>
  </sheetData>
  <mergeCells count="55">
    <mergeCell ref="A48:O48"/>
    <mergeCell ref="H49:O49"/>
    <mergeCell ref="B50:D51"/>
    <mergeCell ref="H50:O52"/>
    <mergeCell ref="A53:J53"/>
    <mergeCell ref="K53:O53"/>
    <mergeCell ref="A46:C46"/>
    <mergeCell ref="E46:I46"/>
    <mergeCell ref="J46:O46"/>
    <mergeCell ref="B35:C35"/>
    <mergeCell ref="B36:C36"/>
    <mergeCell ref="B37:C37"/>
    <mergeCell ref="B38:C38"/>
    <mergeCell ref="B39:C39"/>
    <mergeCell ref="B40:C40"/>
    <mergeCell ref="B41:C41"/>
    <mergeCell ref="J42:O42"/>
    <mergeCell ref="A43:C43"/>
    <mergeCell ref="E43:I43"/>
    <mergeCell ref="J43:O43"/>
    <mergeCell ref="O33:O34"/>
    <mergeCell ref="C17:D17"/>
    <mergeCell ref="B18:D18"/>
    <mergeCell ref="B19:D19"/>
    <mergeCell ref="B20:D20"/>
    <mergeCell ref="A31:O31"/>
    <mergeCell ref="A32:D32"/>
    <mergeCell ref="E32:O32"/>
    <mergeCell ref="A33:A34"/>
    <mergeCell ref="B33:C34"/>
    <mergeCell ref="D33:L33"/>
    <mergeCell ref="M33:M34"/>
    <mergeCell ref="N33:N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R58"/>
  <sheetViews>
    <sheetView showGridLines="0" topLeftCell="A17" workbookViewId="0">
      <selection activeCell="A37" sqref="A37:D37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3.83203125" style="604" bestFit="1" customWidth="1"/>
    <col min="7" max="8" width="11.83203125" style="604" hidden="1" customWidth="1"/>
    <col min="9" max="9" width="11.83203125" style="604" bestFit="1" customWidth="1"/>
    <col min="10" max="10" width="9.83203125" style="604" customWidth="1"/>
    <col min="11" max="11" width="8.1640625" style="604" bestFit="1" customWidth="1"/>
    <col min="12" max="12" width="11.1640625" style="604" customWidth="1"/>
    <col min="13" max="13" width="9.83203125" style="604" bestFit="1" customWidth="1"/>
    <col min="14" max="14" width="11.1640625" style="604" customWidth="1"/>
    <col min="15" max="15" width="15.33203125" style="604" customWidth="1"/>
    <col min="16" max="16" width="12.33203125" style="604" customWidth="1"/>
    <col min="17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671</v>
      </c>
    </row>
    <row r="3" spans="1:18" ht="13.5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03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707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608" t="s">
        <v>17</v>
      </c>
      <c r="D16" s="608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05">
        <v>1</v>
      </c>
      <c r="B17" s="605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E20</f>
        <v>49051269</v>
      </c>
      <c r="F18" s="32">
        <f>SUM(F22:F35)</f>
        <v>0</v>
      </c>
      <c r="G18" s="32">
        <f>SUM(G22:G35)</f>
        <v>45291381</v>
      </c>
      <c r="H18" s="32">
        <f>SUM(H22:H35)</f>
        <v>45291381</v>
      </c>
      <c r="I18" s="32">
        <f>I20</f>
        <v>49051269</v>
      </c>
      <c r="J18" s="32">
        <f>SUM(J22:J35)</f>
        <v>0</v>
      </c>
      <c r="K18" s="32">
        <f>SUM(K22:K35)</f>
        <v>0</v>
      </c>
      <c r="L18" s="32">
        <f>SUM(L22:L35)</f>
        <v>0</v>
      </c>
      <c r="M18" s="32"/>
      <c r="N18" s="32">
        <f>SUM(N22:N35)</f>
        <v>0</v>
      </c>
      <c r="O18" s="33"/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0">G19+H19</f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427</v>
      </c>
      <c r="C20" s="815"/>
      <c r="D20" s="816"/>
      <c r="E20" s="35">
        <f>SUM(E21:E35)</f>
        <v>49051269</v>
      </c>
      <c r="F20" s="35">
        <f>SUM(F22:F35)</f>
        <v>0</v>
      </c>
      <c r="G20" s="35">
        <f>SUM(G22:G35)</f>
        <v>45291381</v>
      </c>
      <c r="H20" s="35">
        <f>SUM(H22:H35)</f>
        <v>45291381</v>
      </c>
      <c r="I20" s="35">
        <f>SUM(I21:I35)</f>
        <v>49051269</v>
      </c>
      <c r="J20" s="35"/>
      <c r="K20" s="35"/>
      <c r="L20" s="35"/>
      <c r="M20" s="35"/>
      <c r="N20" s="35"/>
      <c r="O20" s="36"/>
      <c r="P20" s="10"/>
    </row>
    <row r="21" spans="1:16" ht="23.25" customHeight="1">
      <c r="A21" s="37">
        <v>1</v>
      </c>
      <c r="B21" s="96" t="s">
        <v>428</v>
      </c>
      <c r="C21" s="95" t="s">
        <v>429</v>
      </c>
      <c r="D21" s="39" t="s">
        <v>143</v>
      </c>
      <c r="E21" s="35">
        <f t="shared" ref="E21:E35" si="1">I21</f>
        <v>2876250</v>
      </c>
      <c r="F21" s="132"/>
      <c r="G21" s="132">
        <v>2899689</v>
      </c>
      <c r="H21" s="132">
        <v>2899689</v>
      </c>
      <c r="I21" s="279">
        <v>2876250</v>
      </c>
      <c r="J21" s="40"/>
      <c r="K21" s="35"/>
      <c r="L21" s="40"/>
      <c r="M21" s="35"/>
      <c r="N21" s="35"/>
      <c r="O21" s="36"/>
      <c r="P21" s="10"/>
    </row>
    <row r="22" spans="1:16" ht="23.25" customHeight="1">
      <c r="A22" s="37">
        <v>2</v>
      </c>
      <c r="B22" s="96" t="s">
        <v>666</v>
      </c>
      <c r="C22" s="95" t="s">
        <v>667</v>
      </c>
      <c r="D22" s="39" t="s">
        <v>143</v>
      </c>
      <c r="E22" s="35">
        <f t="shared" si="1"/>
        <v>2876250</v>
      </c>
      <c r="F22" s="132"/>
      <c r="G22" s="132">
        <v>2899689</v>
      </c>
      <c r="H22" s="132">
        <v>2899689</v>
      </c>
      <c r="I22" s="279">
        <v>2876250</v>
      </c>
      <c r="J22" s="40"/>
      <c r="K22" s="35"/>
      <c r="L22" s="40"/>
      <c r="M22" s="35"/>
      <c r="N22" s="35"/>
      <c r="O22" s="36"/>
      <c r="P22" s="10"/>
    </row>
    <row r="23" spans="1:16" ht="23.25" customHeight="1">
      <c r="A23" s="37">
        <v>3</v>
      </c>
      <c r="B23" s="96" t="s">
        <v>661</v>
      </c>
      <c r="C23" s="95" t="s">
        <v>664</v>
      </c>
      <c r="D23" s="39" t="s">
        <v>143</v>
      </c>
      <c r="E23" s="35">
        <f t="shared" si="1"/>
        <v>3532641</v>
      </c>
      <c r="F23" s="132"/>
      <c r="G23" s="267"/>
      <c r="H23" s="267"/>
      <c r="I23" s="279">
        <v>3532641</v>
      </c>
      <c r="J23" s="40"/>
      <c r="K23" s="35"/>
      <c r="L23" s="40"/>
      <c r="M23" s="35"/>
      <c r="N23" s="35"/>
      <c r="O23" s="36"/>
      <c r="P23" s="10"/>
    </row>
    <row r="24" spans="1:16" ht="23.25" customHeight="1">
      <c r="A24" s="37">
        <v>4</v>
      </c>
      <c r="B24" s="114" t="s">
        <v>659</v>
      </c>
      <c r="C24" s="95" t="s">
        <v>660</v>
      </c>
      <c r="D24" s="39" t="s">
        <v>143</v>
      </c>
      <c r="E24" s="35">
        <f t="shared" si="1"/>
        <v>3532641</v>
      </c>
      <c r="F24" s="112"/>
      <c r="G24" s="40">
        <v>3532641</v>
      </c>
      <c r="H24" s="40">
        <v>3532641</v>
      </c>
      <c r="I24" s="279">
        <v>3532641</v>
      </c>
      <c r="J24" s="40"/>
      <c r="K24" s="35"/>
      <c r="L24" s="35"/>
      <c r="M24" s="35"/>
      <c r="N24" s="35"/>
      <c r="O24" s="80"/>
      <c r="P24" s="10"/>
    </row>
    <row r="25" spans="1:16" ht="23.25" customHeight="1">
      <c r="A25" s="37">
        <v>5</v>
      </c>
      <c r="B25" s="114" t="s">
        <v>620</v>
      </c>
      <c r="C25" s="95" t="s">
        <v>621</v>
      </c>
      <c r="D25" s="39" t="s">
        <v>143</v>
      </c>
      <c r="E25" s="35">
        <f t="shared" si="1"/>
        <v>3532641</v>
      </c>
      <c r="F25" s="112"/>
      <c r="G25" s="40">
        <v>3532641</v>
      </c>
      <c r="H25" s="40">
        <v>3532641</v>
      </c>
      <c r="I25" s="279">
        <v>3532641</v>
      </c>
      <c r="J25" s="40"/>
      <c r="K25" s="35"/>
      <c r="L25" s="35"/>
      <c r="M25" s="35"/>
      <c r="N25" s="35"/>
      <c r="O25" s="80"/>
      <c r="P25" s="10"/>
    </row>
    <row r="26" spans="1:16" ht="23.25" customHeight="1">
      <c r="A26" s="37">
        <v>6</v>
      </c>
      <c r="B26" s="114" t="s">
        <v>622</v>
      </c>
      <c r="C26" s="95" t="s">
        <v>623</v>
      </c>
      <c r="D26" s="39" t="s">
        <v>143</v>
      </c>
      <c r="E26" s="35">
        <f t="shared" si="1"/>
        <v>3532641</v>
      </c>
      <c r="F26" s="112"/>
      <c r="G26" s="40">
        <v>3532641</v>
      </c>
      <c r="H26" s="40">
        <v>3532641</v>
      </c>
      <c r="I26" s="279">
        <v>3532641</v>
      </c>
      <c r="J26" s="40"/>
      <c r="K26" s="35"/>
      <c r="L26" s="35"/>
      <c r="M26" s="35"/>
      <c r="N26" s="35"/>
      <c r="O26" s="80"/>
      <c r="P26" s="10"/>
    </row>
    <row r="27" spans="1:16" ht="23.25" customHeight="1">
      <c r="A27" s="37">
        <v>7</v>
      </c>
      <c r="B27" s="114" t="s">
        <v>665</v>
      </c>
      <c r="C27" s="95" t="s">
        <v>668</v>
      </c>
      <c r="D27" s="39" t="s">
        <v>143</v>
      </c>
      <c r="E27" s="35">
        <f t="shared" si="1"/>
        <v>3532641</v>
      </c>
      <c r="F27" s="112"/>
      <c r="G27" s="40">
        <v>3532641</v>
      </c>
      <c r="H27" s="40">
        <v>3532641</v>
      </c>
      <c r="I27" s="279">
        <v>3532641</v>
      </c>
      <c r="J27" s="40"/>
      <c r="K27" s="35"/>
      <c r="L27" s="35"/>
      <c r="M27" s="35"/>
      <c r="N27" s="35"/>
      <c r="O27" s="80"/>
      <c r="P27" s="10"/>
    </row>
    <row r="28" spans="1:16" ht="23.25" customHeight="1">
      <c r="A28" s="37">
        <v>8</v>
      </c>
      <c r="B28" s="114" t="s">
        <v>669</v>
      </c>
      <c r="C28" s="95" t="s">
        <v>670</v>
      </c>
      <c r="D28" s="39" t="s">
        <v>143</v>
      </c>
      <c r="E28" s="35">
        <f t="shared" si="1"/>
        <v>2876250</v>
      </c>
      <c r="F28" s="112"/>
      <c r="G28" s="40">
        <v>3532641</v>
      </c>
      <c r="H28" s="40">
        <v>3532641</v>
      </c>
      <c r="I28" s="279">
        <v>2876250</v>
      </c>
      <c r="J28" s="40"/>
      <c r="K28" s="35"/>
      <c r="L28" s="35"/>
      <c r="M28" s="35"/>
      <c r="N28" s="35"/>
      <c r="O28" s="80"/>
      <c r="P28" s="10"/>
    </row>
    <row r="29" spans="1:16" ht="23.25" customHeight="1">
      <c r="A29" s="37">
        <v>9</v>
      </c>
      <c r="B29" s="114" t="s">
        <v>672</v>
      </c>
      <c r="C29" s="95" t="s">
        <v>674</v>
      </c>
      <c r="D29" s="39" t="s">
        <v>143</v>
      </c>
      <c r="E29" s="35">
        <f t="shared" si="1"/>
        <v>3532641</v>
      </c>
      <c r="F29" s="112"/>
      <c r="G29" s="40">
        <v>3532641</v>
      </c>
      <c r="H29" s="40">
        <v>3532641</v>
      </c>
      <c r="I29" s="279">
        <v>3532641</v>
      </c>
      <c r="J29" s="40"/>
      <c r="K29" s="35"/>
      <c r="L29" s="35"/>
      <c r="M29" s="35"/>
      <c r="N29" s="35"/>
      <c r="O29" s="80"/>
      <c r="P29" s="10"/>
    </row>
    <row r="30" spans="1:16" ht="23.25" customHeight="1">
      <c r="A30" s="37">
        <v>10</v>
      </c>
      <c r="B30" s="114" t="s">
        <v>673</v>
      </c>
      <c r="C30" s="95" t="s">
        <v>675</v>
      </c>
      <c r="D30" s="39" t="s">
        <v>143</v>
      </c>
      <c r="E30" s="35">
        <f t="shared" si="1"/>
        <v>2876250</v>
      </c>
      <c r="F30" s="112"/>
      <c r="G30" s="40">
        <v>3532641</v>
      </c>
      <c r="H30" s="40">
        <v>3532641</v>
      </c>
      <c r="I30" s="279">
        <v>2876250</v>
      </c>
      <c r="J30" s="40"/>
      <c r="K30" s="35"/>
      <c r="L30" s="35"/>
      <c r="M30" s="35"/>
      <c r="N30" s="35"/>
      <c r="O30" s="80"/>
      <c r="P30" s="10"/>
    </row>
    <row r="31" spans="1:16" ht="23.25" customHeight="1">
      <c r="A31" s="37">
        <v>11</v>
      </c>
      <c r="B31" s="114" t="s">
        <v>676</v>
      </c>
      <c r="C31" s="95" t="s">
        <v>697</v>
      </c>
      <c r="D31" s="39" t="s">
        <v>143</v>
      </c>
      <c r="E31" s="35">
        <f t="shared" si="1"/>
        <v>2876250</v>
      </c>
      <c r="F31" s="112"/>
      <c r="G31" s="40">
        <v>3532641</v>
      </c>
      <c r="H31" s="40">
        <v>3532641</v>
      </c>
      <c r="I31" s="279">
        <v>2876250</v>
      </c>
      <c r="J31" s="40"/>
      <c r="K31" s="35"/>
      <c r="L31" s="35"/>
      <c r="M31" s="35"/>
      <c r="N31" s="35"/>
      <c r="O31" s="80"/>
      <c r="P31" s="10"/>
    </row>
    <row r="32" spans="1:16" ht="23.25" customHeight="1">
      <c r="A32" s="37">
        <v>12</v>
      </c>
      <c r="B32" s="96" t="s">
        <v>654</v>
      </c>
      <c r="C32" s="95" t="s">
        <v>655</v>
      </c>
      <c r="D32" s="39" t="s">
        <v>143</v>
      </c>
      <c r="E32" s="35">
        <f t="shared" si="1"/>
        <v>3532641</v>
      </c>
      <c r="F32" s="112"/>
      <c r="G32" s="40">
        <v>3532641</v>
      </c>
      <c r="H32" s="40">
        <v>3532641</v>
      </c>
      <c r="I32" s="279">
        <v>3532641</v>
      </c>
      <c r="J32" s="40"/>
      <c r="K32" s="35"/>
      <c r="L32" s="35"/>
      <c r="M32" s="35"/>
      <c r="N32" s="35"/>
      <c r="O32" s="80"/>
      <c r="P32" s="10"/>
    </row>
    <row r="33" spans="1:17" ht="23.25" customHeight="1">
      <c r="A33" s="37">
        <v>13</v>
      </c>
      <c r="B33" s="91" t="s">
        <v>383</v>
      </c>
      <c r="C33" s="90" t="s">
        <v>396</v>
      </c>
      <c r="D33" s="39" t="s">
        <v>143</v>
      </c>
      <c r="E33" s="35">
        <f t="shared" si="1"/>
        <v>3532641</v>
      </c>
      <c r="F33" s="112"/>
      <c r="G33" s="40">
        <v>3532641</v>
      </c>
      <c r="H33" s="40">
        <v>3532641</v>
      </c>
      <c r="I33" s="279">
        <v>3532641</v>
      </c>
      <c r="J33" s="40"/>
      <c r="K33" s="35"/>
      <c r="L33" s="35"/>
      <c r="M33" s="35"/>
      <c r="N33" s="35"/>
      <c r="O33" s="80"/>
      <c r="P33" s="10"/>
    </row>
    <row r="34" spans="1:17" ht="23.25" customHeight="1">
      <c r="A34" s="37">
        <v>14</v>
      </c>
      <c r="B34" s="26" t="s">
        <v>82</v>
      </c>
      <c r="C34" s="144" t="s">
        <v>132</v>
      </c>
      <c r="D34" s="39" t="s">
        <v>143</v>
      </c>
      <c r="E34" s="35">
        <f t="shared" si="1"/>
        <v>3532641</v>
      </c>
      <c r="F34" s="112"/>
      <c r="G34" s="40">
        <v>3532641</v>
      </c>
      <c r="H34" s="40">
        <v>3532641</v>
      </c>
      <c r="I34" s="279">
        <v>3532641</v>
      </c>
      <c r="J34" s="40"/>
      <c r="K34" s="35"/>
      <c r="L34" s="35"/>
      <c r="M34" s="35"/>
      <c r="N34" s="35"/>
      <c r="O34" s="80"/>
      <c r="P34" s="10"/>
    </row>
    <row r="35" spans="1:17" ht="23.25" customHeight="1">
      <c r="A35" s="37">
        <v>15</v>
      </c>
      <c r="B35" s="26" t="s">
        <v>706</v>
      </c>
      <c r="C35" s="144"/>
      <c r="D35" s="39" t="s">
        <v>143</v>
      </c>
      <c r="E35" s="35">
        <f t="shared" si="1"/>
        <v>2876250</v>
      </c>
      <c r="F35" s="112"/>
      <c r="G35" s="40">
        <v>3532641</v>
      </c>
      <c r="H35" s="40">
        <v>3532641</v>
      </c>
      <c r="I35" s="279">
        <v>2876250</v>
      </c>
      <c r="J35" s="40"/>
      <c r="K35" s="35"/>
      <c r="L35" s="35"/>
      <c r="M35" s="35"/>
      <c r="N35" s="35"/>
      <c r="O35" s="80"/>
      <c r="P35" s="10"/>
    </row>
    <row r="36" spans="1:17" s="612" customFormat="1">
      <c r="A36" s="827" t="s">
        <v>708</v>
      </c>
      <c r="B36" s="827"/>
      <c r="C36" s="827"/>
      <c r="D36" s="827"/>
      <c r="E36" s="827"/>
      <c r="F36" s="827"/>
      <c r="G36" s="827"/>
      <c r="H36" s="827"/>
      <c r="I36" s="827"/>
      <c r="J36" s="827"/>
      <c r="K36" s="827"/>
      <c r="L36" s="827"/>
      <c r="M36" s="827"/>
      <c r="N36" s="827"/>
      <c r="O36" s="827"/>
      <c r="P36" s="135"/>
    </row>
    <row r="37" spans="1:17">
      <c r="A37" s="828" t="s">
        <v>442</v>
      </c>
      <c r="B37" s="828"/>
      <c r="C37" s="828"/>
      <c r="D37" s="828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6"/>
    </row>
    <row r="38" spans="1:17" hidden="1">
      <c r="A38" s="830" t="s">
        <v>27</v>
      </c>
      <c r="B38" s="831" t="s">
        <v>145</v>
      </c>
      <c r="C38" s="832"/>
      <c r="D38" s="835" t="s">
        <v>30</v>
      </c>
      <c r="E38" s="836"/>
      <c r="F38" s="836"/>
      <c r="G38" s="836"/>
      <c r="H38" s="836"/>
      <c r="I38" s="836"/>
      <c r="J38" s="836"/>
      <c r="K38" s="836"/>
      <c r="L38" s="837"/>
      <c r="M38" s="838" t="s">
        <v>40</v>
      </c>
      <c r="N38" s="840" t="s">
        <v>31</v>
      </c>
      <c r="O38" s="838" t="s">
        <v>9</v>
      </c>
      <c r="P38" s="6"/>
    </row>
    <row r="39" spans="1:17" ht="25.5" hidden="1">
      <c r="A39" s="830"/>
      <c r="B39" s="833"/>
      <c r="C39" s="834"/>
      <c r="D39" s="48" t="s">
        <v>32</v>
      </c>
      <c r="E39" s="49" t="s">
        <v>33</v>
      </c>
      <c r="F39" s="49" t="s">
        <v>34</v>
      </c>
      <c r="G39" s="49" t="s">
        <v>35</v>
      </c>
      <c r="H39" s="49" t="s">
        <v>35</v>
      </c>
      <c r="I39" s="49"/>
      <c r="J39" s="49" t="s">
        <v>147</v>
      </c>
      <c r="K39" s="49" t="s">
        <v>313</v>
      </c>
      <c r="L39" s="49" t="s">
        <v>146</v>
      </c>
      <c r="M39" s="839"/>
      <c r="N39" s="840"/>
      <c r="O39" s="839"/>
      <c r="P39" s="6"/>
    </row>
    <row r="40" spans="1:17" s="24" customFormat="1" hidden="1">
      <c r="A40" s="50" t="s">
        <v>37</v>
      </c>
      <c r="B40" s="842" t="s">
        <v>412</v>
      </c>
      <c r="C40" s="843"/>
      <c r="D40" s="51">
        <f t="shared" ref="D40:N40" si="2">SUM(D41:D46)</f>
        <v>0</v>
      </c>
      <c r="E40" s="51">
        <f t="shared" si="2"/>
        <v>0</v>
      </c>
      <c r="F40" s="51">
        <f t="shared" si="2"/>
        <v>0</v>
      </c>
      <c r="G40" s="52">
        <f t="shared" si="2"/>
        <v>0</v>
      </c>
      <c r="H40" s="52">
        <f t="shared" si="2"/>
        <v>0</v>
      </c>
      <c r="I40" s="268"/>
      <c r="J40" s="53">
        <f t="shared" si="2"/>
        <v>0</v>
      </c>
      <c r="K40" s="51">
        <f t="shared" si="2"/>
        <v>0</v>
      </c>
      <c r="L40" s="54">
        <f t="shared" si="2"/>
        <v>0</v>
      </c>
      <c r="M40" s="55">
        <f t="shared" si="2"/>
        <v>0</v>
      </c>
      <c r="N40" s="56">
        <f t="shared" si="2"/>
        <v>0</v>
      </c>
      <c r="O40" s="57"/>
      <c r="P40" s="23"/>
      <c r="Q40" s="25"/>
    </row>
    <row r="41" spans="1:17" hidden="1">
      <c r="A41" s="58"/>
      <c r="B41" s="844"/>
      <c r="C41" s="845"/>
      <c r="D41" s="59"/>
      <c r="E41" s="59"/>
      <c r="F41" s="59"/>
      <c r="G41" s="60"/>
      <c r="H41" s="60"/>
      <c r="I41" s="60"/>
      <c r="J41" s="61"/>
      <c r="K41" s="62"/>
      <c r="L41" s="63"/>
      <c r="M41" s="64"/>
      <c r="N41" s="65"/>
      <c r="O41" s="66"/>
      <c r="P41" s="6"/>
    </row>
    <row r="42" spans="1:17" hidden="1">
      <c r="A42" s="58"/>
      <c r="B42" s="844"/>
      <c r="C42" s="845"/>
      <c r="D42" s="59"/>
      <c r="E42" s="59"/>
      <c r="F42" s="59"/>
      <c r="G42" s="60"/>
      <c r="H42" s="60"/>
      <c r="I42" s="60"/>
      <c r="J42" s="61"/>
      <c r="K42" s="67"/>
      <c r="L42" s="68"/>
      <c r="M42" s="64"/>
      <c r="N42" s="65"/>
      <c r="O42" s="66"/>
      <c r="P42" s="6"/>
    </row>
    <row r="43" spans="1:17" hidden="1">
      <c r="A43" s="58"/>
      <c r="B43" s="844"/>
      <c r="C43" s="845"/>
      <c r="D43" s="59"/>
      <c r="E43" s="59"/>
      <c r="F43" s="59"/>
      <c r="G43" s="60"/>
      <c r="H43" s="60"/>
      <c r="I43" s="60"/>
      <c r="J43" s="62"/>
      <c r="K43" s="67"/>
      <c r="L43" s="68"/>
      <c r="M43" s="64"/>
      <c r="N43" s="65"/>
      <c r="O43" s="66"/>
      <c r="P43" s="6"/>
    </row>
    <row r="44" spans="1:17" hidden="1">
      <c r="A44" s="58"/>
      <c r="B44" s="844"/>
      <c r="C44" s="845"/>
      <c r="D44" s="59"/>
      <c r="E44" s="59"/>
      <c r="F44" s="59"/>
      <c r="G44" s="60"/>
      <c r="H44" s="60"/>
      <c r="I44" s="60"/>
      <c r="J44" s="61"/>
      <c r="K44" s="67"/>
      <c r="L44" s="68"/>
      <c r="M44" s="64"/>
      <c r="N44" s="65"/>
      <c r="O44" s="66"/>
      <c r="P44" s="6"/>
    </row>
    <row r="45" spans="1:17" hidden="1">
      <c r="A45" s="58"/>
      <c r="B45" s="846"/>
      <c r="C45" s="846"/>
      <c r="D45" s="59"/>
      <c r="E45" s="59"/>
      <c r="F45" s="59"/>
      <c r="G45" s="60"/>
      <c r="H45" s="60"/>
      <c r="I45" s="60"/>
      <c r="J45" s="61"/>
      <c r="K45" s="67"/>
      <c r="L45" s="68"/>
      <c r="M45" s="64"/>
      <c r="N45" s="65">
        <f>SUM(D45:M45)*1490000</f>
        <v>0</v>
      </c>
      <c r="O45" s="66"/>
      <c r="P45" s="6"/>
    </row>
    <row r="46" spans="1:17" hidden="1">
      <c r="A46" s="69">
        <v>1</v>
      </c>
      <c r="B46" s="847"/>
      <c r="C46" s="847"/>
      <c r="D46" s="70"/>
      <c r="E46" s="70"/>
      <c r="F46" s="70"/>
      <c r="G46" s="71"/>
      <c r="H46" s="71"/>
      <c r="I46" s="71"/>
      <c r="J46" s="72"/>
      <c r="K46" s="73"/>
      <c r="L46" s="74"/>
      <c r="M46" s="75"/>
      <c r="N46" s="65"/>
      <c r="O46" s="77"/>
      <c r="P46" s="6"/>
    </row>
    <row r="47" spans="1:17">
      <c r="A47" s="17"/>
      <c r="B47" s="17"/>
      <c r="C47" s="17"/>
      <c r="D47" s="17"/>
      <c r="E47" s="17"/>
      <c r="F47" s="17"/>
      <c r="G47" s="17"/>
      <c r="H47" s="17"/>
      <c r="I47" s="17"/>
      <c r="J47" s="848" t="s">
        <v>656</v>
      </c>
      <c r="K47" s="848"/>
      <c r="L47" s="848"/>
      <c r="M47" s="848"/>
      <c r="N47" s="848"/>
      <c r="O47" s="848"/>
      <c r="P47" s="130" t="e">
        <f>I20-#REF!</f>
        <v>#REF!</v>
      </c>
    </row>
    <row r="48" spans="1:17" ht="15.4" customHeight="1">
      <c r="A48" s="812" t="s">
        <v>19</v>
      </c>
      <c r="B48" s="812"/>
      <c r="C48" s="812"/>
      <c r="D48" s="136"/>
      <c r="E48" s="812" t="s">
        <v>20</v>
      </c>
      <c r="F48" s="812"/>
      <c r="G48" s="812"/>
      <c r="H48" s="812"/>
      <c r="I48" s="812"/>
      <c r="J48" s="812" t="s">
        <v>21</v>
      </c>
      <c r="K48" s="812"/>
      <c r="L48" s="812"/>
      <c r="M48" s="812"/>
      <c r="N48" s="812"/>
      <c r="O48" s="812"/>
      <c r="P48" s="6"/>
    </row>
    <row r="49" spans="1:16" ht="15.4" customHeight="1">
      <c r="A49" s="7"/>
      <c r="B49" s="3"/>
      <c r="C49" s="13"/>
      <c r="E49" s="3"/>
      <c r="F49" s="3"/>
      <c r="G49" s="3"/>
      <c r="H49" s="3"/>
      <c r="I49" s="3"/>
      <c r="K49" s="3"/>
      <c r="L49" s="7"/>
      <c r="M49" s="3"/>
      <c r="N49" s="3"/>
      <c r="O49" s="3"/>
      <c r="P49" s="6"/>
    </row>
    <row r="50" spans="1:16" ht="29.25" customHeight="1">
      <c r="A50" s="7"/>
      <c r="B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6"/>
    </row>
    <row r="51" spans="1:16" ht="18" customHeight="1">
      <c r="A51" s="841" t="s">
        <v>568</v>
      </c>
      <c r="B51" s="841"/>
      <c r="C51" s="841"/>
      <c r="E51" s="841" t="s">
        <v>149</v>
      </c>
      <c r="F51" s="841"/>
      <c r="G51" s="841"/>
      <c r="H51" s="841"/>
      <c r="I51" s="841"/>
      <c r="J51" s="841" t="s">
        <v>43</v>
      </c>
      <c r="K51" s="841"/>
      <c r="L51" s="841"/>
      <c r="M51" s="841"/>
      <c r="N51" s="841"/>
      <c r="O51" s="841"/>
      <c r="P51" s="6"/>
    </row>
    <row r="52" spans="1:16" ht="24" customHeight="1">
      <c r="A52" s="5"/>
      <c r="B52" s="5"/>
      <c r="C52" s="5"/>
      <c r="D52" s="4"/>
      <c r="E52" s="5"/>
      <c r="F52" s="5"/>
      <c r="G52" s="5"/>
      <c r="H52" s="5"/>
      <c r="I52" s="5"/>
      <c r="K52" s="2"/>
      <c r="L52" s="5"/>
      <c r="M52" s="5"/>
      <c r="N52" s="5"/>
      <c r="O52" s="2"/>
      <c r="P52" s="6"/>
    </row>
    <row r="53" spans="1:16">
      <c r="A53" s="849" t="s">
        <v>22</v>
      </c>
      <c r="B53" s="849"/>
      <c r="C53" s="849"/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  <c r="P53" s="6"/>
    </row>
    <row r="54" spans="1:16">
      <c r="A54" s="5"/>
      <c r="B54" s="5"/>
      <c r="C54" s="5"/>
      <c r="D54" s="5"/>
      <c r="E54" s="5"/>
      <c r="F54" s="5"/>
      <c r="G54" s="5"/>
      <c r="H54" s="850" t="s">
        <v>24</v>
      </c>
      <c r="I54" s="850"/>
      <c r="J54" s="850"/>
      <c r="K54" s="850"/>
      <c r="L54" s="850"/>
      <c r="M54" s="850"/>
      <c r="N54" s="850"/>
      <c r="O54" s="850"/>
      <c r="P54" s="6"/>
    </row>
    <row r="55" spans="1:16">
      <c r="A55" s="7"/>
      <c r="B55" s="812" t="s">
        <v>23</v>
      </c>
      <c r="C55" s="812"/>
      <c r="D55" s="812"/>
      <c r="E55" s="7"/>
      <c r="F55" s="7"/>
      <c r="G55" s="7"/>
      <c r="H55" s="812" t="s">
        <v>39</v>
      </c>
      <c r="I55" s="812"/>
      <c r="J55" s="812"/>
      <c r="K55" s="812"/>
      <c r="L55" s="812"/>
      <c r="M55" s="812"/>
      <c r="N55" s="812"/>
      <c r="O55" s="812"/>
      <c r="P55" s="6"/>
    </row>
    <row r="56" spans="1:16">
      <c r="A56" s="2"/>
      <c r="B56" s="812"/>
      <c r="C56" s="812"/>
      <c r="D56" s="812"/>
      <c r="E56" s="7"/>
      <c r="F56" s="7"/>
      <c r="G56" s="7"/>
      <c r="H56" s="812"/>
      <c r="I56" s="812"/>
      <c r="J56" s="812"/>
      <c r="K56" s="812"/>
      <c r="L56" s="812"/>
      <c r="M56" s="812"/>
      <c r="N56" s="812"/>
      <c r="O56" s="812"/>
      <c r="P56" s="6"/>
    </row>
    <row r="57" spans="1:16">
      <c r="A57" s="7"/>
      <c r="B57" s="7"/>
      <c r="C57" s="7"/>
      <c r="D57" s="7"/>
      <c r="E57" s="7"/>
      <c r="F57" s="7"/>
      <c r="G57" s="7"/>
      <c r="H57" s="812"/>
      <c r="I57" s="812"/>
      <c r="J57" s="812"/>
      <c r="K57" s="812"/>
      <c r="L57" s="812"/>
      <c r="M57" s="812"/>
      <c r="N57" s="812"/>
      <c r="O57" s="812"/>
      <c r="P57" s="6"/>
    </row>
    <row r="58" spans="1:16">
      <c r="A58" s="809"/>
      <c r="B58" s="809"/>
      <c r="C58" s="809"/>
      <c r="D58" s="809"/>
      <c r="E58" s="809"/>
      <c r="F58" s="809"/>
      <c r="G58" s="809"/>
      <c r="H58" s="809"/>
      <c r="I58" s="809"/>
      <c r="J58" s="809"/>
      <c r="K58" s="851"/>
      <c r="L58" s="851"/>
      <c r="M58" s="851"/>
      <c r="N58" s="851"/>
      <c r="O58" s="851"/>
      <c r="P58" s="6"/>
    </row>
  </sheetData>
  <mergeCells count="55">
    <mergeCell ref="A53:O53"/>
    <mergeCell ref="H54:O54"/>
    <mergeCell ref="B55:D56"/>
    <mergeCell ref="H55:O57"/>
    <mergeCell ref="A58:J58"/>
    <mergeCell ref="K58:O58"/>
    <mergeCell ref="A51:C51"/>
    <mergeCell ref="E51:I51"/>
    <mergeCell ref="J51:O51"/>
    <mergeCell ref="B40:C40"/>
    <mergeCell ref="B41:C41"/>
    <mergeCell ref="B42:C42"/>
    <mergeCell ref="B43:C43"/>
    <mergeCell ref="B44:C44"/>
    <mergeCell ref="B45:C45"/>
    <mergeCell ref="B46:C46"/>
    <mergeCell ref="J47:O47"/>
    <mergeCell ref="A48:C48"/>
    <mergeCell ref="E48:I48"/>
    <mergeCell ref="J48:O48"/>
    <mergeCell ref="O38:O39"/>
    <mergeCell ref="C17:D17"/>
    <mergeCell ref="B18:D18"/>
    <mergeCell ref="B19:D19"/>
    <mergeCell ref="B20:D20"/>
    <mergeCell ref="A36:O36"/>
    <mergeCell ref="A37:D37"/>
    <mergeCell ref="E37:O37"/>
    <mergeCell ref="A38:A39"/>
    <mergeCell ref="B38:C39"/>
    <mergeCell ref="D38:L38"/>
    <mergeCell ref="M38:M39"/>
    <mergeCell ref="N38:N39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R52"/>
  <sheetViews>
    <sheetView showGridLines="0" topLeftCell="A11" workbookViewId="0">
      <selection activeCell="D41" sqref="D41"/>
    </sheetView>
  </sheetViews>
  <sheetFormatPr defaultRowHeight="15.75"/>
  <cols>
    <col min="1" max="1" width="6.6640625" style="407" customWidth="1"/>
    <col min="2" max="2" width="32.5" style="407" customWidth="1"/>
    <col min="3" max="3" width="19.1640625" style="8" customWidth="1"/>
    <col min="4" max="4" width="36" style="407" customWidth="1"/>
    <col min="5" max="5" width="14.5" style="407" customWidth="1"/>
    <col min="6" max="6" width="13.83203125" style="407" bestFit="1" customWidth="1"/>
    <col min="7" max="8" width="11.83203125" style="407" hidden="1" customWidth="1"/>
    <col min="9" max="9" width="11.83203125" style="407" bestFit="1" customWidth="1"/>
    <col min="10" max="10" width="9.83203125" style="407" customWidth="1"/>
    <col min="11" max="11" width="8.1640625" style="407" bestFit="1" customWidth="1"/>
    <col min="12" max="12" width="11.1640625" style="407" customWidth="1"/>
    <col min="13" max="13" width="9.83203125" style="407" bestFit="1" customWidth="1"/>
    <col min="14" max="14" width="11.1640625" style="407" customWidth="1"/>
    <col min="15" max="15" width="15.33203125" style="407" customWidth="1"/>
    <col min="16" max="16" width="12.33203125" style="407" customWidth="1"/>
    <col min="17" max="16384" width="9.33203125" style="40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3.5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408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629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409" t="s">
        <v>17</v>
      </c>
      <c r="D16" s="409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410">
        <v>1</v>
      </c>
      <c r="B17" s="41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 t="shared" ref="E18:L18" si="0">SUM(E21:E29)</f>
        <v>29291751</v>
      </c>
      <c r="F18" s="32">
        <f t="shared" si="0"/>
        <v>0</v>
      </c>
      <c r="G18" s="32">
        <f t="shared" si="0"/>
        <v>27628176</v>
      </c>
      <c r="H18" s="32">
        <f t="shared" si="0"/>
        <v>27628176</v>
      </c>
      <c r="I18" s="32">
        <f t="shared" si="0"/>
        <v>29291751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SUM(N21:N29)</f>
        <v>0</v>
      </c>
      <c r="O18" s="33"/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1">G19+H19</f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427</v>
      </c>
      <c r="C20" s="815"/>
      <c r="D20" s="816"/>
      <c r="E20" s="35">
        <f>SUM(E21:E29)</f>
        <v>29291751</v>
      </c>
      <c r="F20" s="35">
        <f>SUM(F21:F29)</f>
        <v>0</v>
      </c>
      <c r="G20" s="35">
        <f>SUM(G21:G29)</f>
        <v>27628176</v>
      </c>
      <c r="H20" s="35">
        <f>SUM(H21:H29)</f>
        <v>27628176</v>
      </c>
      <c r="I20" s="35">
        <f>SUM(I21:I29)</f>
        <v>29291751</v>
      </c>
      <c r="J20" s="35"/>
      <c r="K20" s="35"/>
      <c r="L20" s="35"/>
      <c r="M20" s="35"/>
      <c r="N20" s="35"/>
      <c r="O20" s="36"/>
      <c r="P20" s="10"/>
    </row>
    <row r="21" spans="1:16" ht="18" customHeight="1">
      <c r="A21" s="37">
        <v>1</v>
      </c>
      <c r="B21" s="96" t="s">
        <v>428</v>
      </c>
      <c r="C21" s="95" t="s">
        <v>429</v>
      </c>
      <c r="D21" s="39" t="s">
        <v>143</v>
      </c>
      <c r="E21" s="35">
        <f t="shared" ref="E21:E28" si="2">I21</f>
        <v>2907137</v>
      </c>
      <c r="F21" s="132"/>
      <c r="G21" s="132">
        <v>2899689</v>
      </c>
      <c r="H21" s="132">
        <v>2899689</v>
      </c>
      <c r="I21" s="279">
        <v>2907137</v>
      </c>
      <c r="J21" s="40"/>
      <c r="K21" s="35"/>
      <c r="L21" s="40"/>
      <c r="M21" s="35"/>
      <c r="N21" s="35"/>
      <c r="O21" s="36"/>
      <c r="P21" s="10"/>
    </row>
    <row r="22" spans="1:16" ht="18" customHeight="1">
      <c r="A22" s="37">
        <v>2</v>
      </c>
      <c r="B22" s="96" t="s">
        <v>591</v>
      </c>
      <c r="C22" s="95" t="s">
        <v>596</v>
      </c>
      <c r="D22" s="39" t="s">
        <v>143</v>
      </c>
      <c r="E22" s="35">
        <f t="shared" si="2"/>
        <v>3532641</v>
      </c>
      <c r="F22" s="132"/>
      <c r="G22" s="267"/>
      <c r="H22" s="267"/>
      <c r="I22" s="279">
        <v>3532641</v>
      </c>
      <c r="J22" s="40"/>
      <c r="K22" s="35"/>
      <c r="L22" s="40"/>
      <c r="M22" s="35"/>
      <c r="N22" s="35"/>
      <c r="O22" s="36"/>
      <c r="P22" s="10"/>
    </row>
    <row r="23" spans="1:16" ht="18" customHeight="1">
      <c r="A23" s="37">
        <v>3</v>
      </c>
      <c r="B23" s="114" t="s">
        <v>562</v>
      </c>
      <c r="C23" s="95" t="s">
        <v>566</v>
      </c>
      <c r="D23" s="39" t="s">
        <v>143</v>
      </c>
      <c r="E23" s="35">
        <f t="shared" si="2"/>
        <v>3532641</v>
      </c>
      <c r="F23" s="112"/>
      <c r="G23" s="40">
        <v>3532641</v>
      </c>
      <c r="H23" s="40">
        <v>3532641</v>
      </c>
      <c r="I23" s="279">
        <v>3532641</v>
      </c>
      <c r="J23" s="40"/>
      <c r="K23" s="35"/>
      <c r="L23" s="35"/>
      <c r="M23" s="35"/>
      <c r="N23" s="35"/>
      <c r="O23" s="80"/>
      <c r="P23" s="10"/>
    </row>
    <row r="24" spans="1:16" ht="18" customHeight="1">
      <c r="A24" s="37">
        <v>4</v>
      </c>
      <c r="B24" s="114" t="s">
        <v>607</v>
      </c>
      <c r="C24" s="95" t="s">
        <v>608</v>
      </c>
      <c r="D24" s="39" t="s">
        <v>143</v>
      </c>
      <c r="E24" s="35">
        <f t="shared" si="2"/>
        <v>2907137</v>
      </c>
      <c r="F24" s="112"/>
      <c r="G24" s="40">
        <v>3532641</v>
      </c>
      <c r="H24" s="40">
        <v>3532641</v>
      </c>
      <c r="I24" s="279">
        <v>2907137</v>
      </c>
      <c r="J24" s="40"/>
      <c r="K24" s="35"/>
      <c r="L24" s="35"/>
      <c r="M24" s="35"/>
      <c r="N24" s="35"/>
      <c r="O24" s="80"/>
      <c r="P24" s="10"/>
    </row>
    <row r="25" spans="1:16" ht="18" customHeight="1">
      <c r="A25" s="37">
        <v>5</v>
      </c>
      <c r="B25" s="114" t="s">
        <v>609</v>
      </c>
      <c r="C25" s="95" t="s">
        <v>610</v>
      </c>
      <c r="D25" s="39" t="s">
        <v>143</v>
      </c>
      <c r="E25" s="35">
        <f t="shared" si="2"/>
        <v>2907135</v>
      </c>
      <c r="F25" s="112"/>
      <c r="G25" s="40">
        <v>3532641</v>
      </c>
      <c r="H25" s="40">
        <v>3532641</v>
      </c>
      <c r="I25" s="279">
        <v>2907135</v>
      </c>
      <c r="J25" s="40"/>
      <c r="K25" s="35"/>
      <c r="L25" s="35"/>
      <c r="M25" s="35"/>
      <c r="N25" s="35"/>
      <c r="O25" s="80"/>
      <c r="P25" s="10"/>
    </row>
    <row r="26" spans="1:16" ht="18" customHeight="1">
      <c r="A26" s="37">
        <v>6</v>
      </c>
      <c r="B26" s="114" t="s">
        <v>611</v>
      </c>
      <c r="C26" s="95" t="s">
        <v>612</v>
      </c>
      <c r="D26" s="39" t="s">
        <v>143</v>
      </c>
      <c r="E26" s="35">
        <f t="shared" si="2"/>
        <v>3532641</v>
      </c>
      <c r="F26" s="112"/>
      <c r="G26" s="40">
        <v>3532641</v>
      </c>
      <c r="H26" s="40">
        <v>3532641</v>
      </c>
      <c r="I26" s="279">
        <v>3532641</v>
      </c>
      <c r="J26" s="40"/>
      <c r="K26" s="35"/>
      <c r="L26" s="35"/>
      <c r="M26" s="35"/>
      <c r="N26" s="35"/>
      <c r="O26" s="80"/>
      <c r="P26" s="10"/>
    </row>
    <row r="27" spans="1:16" ht="18" customHeight="1">
      <c r="A27" s="37">
        <v>7</v>
      </c>
      <c r="B27" s="114" t="s">
        <v>614</v>
      </c>
      <c r="C27" s="95" t="s">
        <v>613</v>
      </c>
      <c r="D27" s="39" t="s">
        <v>143</v>
      </c>
      <c r="E27" s="35">
        <f t="shared" si="2"/>
        <v>2907137</v>
      </c>
      <c r="F27" s="112"/>
      <c r="G27" s="40">
        <v>3532641</v>
      </c>
      <c r="H27" s="40">
        <v>3532641</v>
      </c>
      <c r="I27" s="279">
        <v>2907137</v>
      </c>
      <c r="J27" s="40"/>
      <c r="K27" s="35"/>
      <c r="L27" s="35"/>
      <c r="M27" s="35"/>
      <c r="N27" s="35"/>
      <c r="O27" s="80"/>
      <c r="P27" s="10"/>
    </row>
    <row r="28" spans="1:16" ht="18" customHeight="1">
      <c r="A28" s="37">
        <v>8</v>
      </c>
      <c r="B28" s="114" t="s">
        <v>620</v>
      </c>
      <c r="C28" s="95" t="s">
        <v>621</v>
      </c>
      <c r="D28" s="39" t="s">
        <v>143</v>
      </c>
      <c r="E28" s="35">
        <f t="shared" si="2"/>
        <v>3532641</v>
      </c>
      <c r="F28" s="112"/>
      <c r="G28" s="40">
        <v>3532641</v>
      </c>
      <c r="H28" s="40">
        <v>3532641</v>
      </c>
      <c r="I28" s="279">
        <v>3532641</v>
      </c>
      <c r="J28" s="40"/>
      <c r="K28" s="35"/>
      <c r="L28" s="35"/>
      <c r="M28" s="35"/>
      <c r="N28" s="35"/>
      <c r="O28" s="80"/>
      <c r="P28" s="10"/>
    </row>
    <row r="29" spans="1:16" s="442" customFormat="1" ht="18" customHeight="1">
      <c r="A29" s="37">
        <v>9</v>
      </c>
      <c r="B29" s="114" t="s">
        <v>622</v>
      </c>
      <c r="C29" s="95" t="s">
        <v>623</v>
      </c>
      <c r="D29" s="39" t="s">
        <v>143</v>
      </c>
      <c r="E29" s="35">
        <f t="shared" ref="E29" si="3">I29</f>
        <v>3532641</v>
      </c>
      <c r="F29" s="112"/>
      <c r="G29" s="40">
        <v>3532641</v>
      </c>
      <c r="H29" s="40">
        <v>3532641</v>
      </c>
      <c r="I29" s="279">
        <v>3532641</v>
      </c>
      <c r="J29" s="40"/>
      <c r="K29" s="35"/>
      <c r="L29" s="35"/>
      <c r="M29" s="35"/>
      <c r="N29" s="35"/>
      <c r="O29" s="80"/>
      <c r="P29" s="10"/>
    </row>
    <row r="30" spans="1:16" s="414" customFormat="1">
      <c r="A30" s="827" t="s">
        <v>624</v>
      </c>
      <c r="B30" s="827"/>
      <c r="C30" s="827"/>
      <c r="D30" s="827"/>
      <c r="E30" s="827"/>
      <c r="F30" s="827"/>
      <c r="G30" s="827"/>
      <c r="H30" s="827"/>
      <c r="I30" s="827"/>
      <c r="J30" s="827"/>
      <c r="K30" s="827"/>
      <c r="L30" s="827"/>
      <c r="M30" s="827"/>
      <c r="N30" s="827"/>
      <c r="O30" s="827"/>
      <c r="P30" s="135"/>
    </row>
    <row r="31" spans="1:16">
      <c r="A31" s="828" t="s">
        <v>442</v>
      </c>
      <c r="B31" s="828"/>
      <c r="C31" s="828"/>
      <c r="D31" s="828"/>
      <c r="E31" s="829"/>
      <c r="F31" s="829"/>
      <c r="G31" s="829"/>
      <c r="H31" s="829"/>
      <c r="I31" s="829"/>
      <c r="J31" s="829"/>
      <c r="K31" s="829"/>
      <c r="L31" s="829"/>
      <c r="M31" s="829"/>
      <c r="N31" s="829"/>
      <c r="O31" s="829"/>
      <c r="P31" s="6"/>
    </row>
    <row r="32" spans="1:16" hidden="1">
      <c r="A32" s="830" t="s">
        <v>27</v>
      </c>
      <c r="B32" s="831" t="s">
        <v>145</v>
      </c>
      <c r="C32" s="832"/>
      <c r="D32" s="835" t="s">
        <v>30</v>
      </c>
      <c r="E32" s="836"/>
      <c r="F32" s="836"/>
      <c r="G32" s="836"/>
      <c r="H32" s="836"/>
      <c r="I32" s="836"/>
      <c r="J32" s="836"/>
      <c r="K32" s="836"/>
      <c r="L32" s="837"/>
      <c r="M32" s="838" t="s">
        <v>40</v>
      </c>
      <c r="N32" s="840" t="s">
        <v>31</v>
      </c>
      <c r="O32" s="838" t="s">
        <v>9</v>
      </c>
      <c r="P32" s="6"/>
    </row>
    <row r="33" spans="1:17" ht="25.5" hidden="1">
      <c r="A33" s="830"/>
      <c r="B33" s="833"/>
      <c r="C33" s="834"/>
      <c r="D33" s="48" t="s">
        <v>32</v>
      </c>
      <c r="E33" s="49" t="s">
        <v>33</v>
      </c>
      <c r="F33" s="49" t="s">
        <v>34</v>
      </c>
      <c r="G33" s="49" t="s">
        <v>35</v>
      </c>
      <c r="H33" s="49" t="s">
        <v>35</v>
      </c>
      <c r="I33" s="49"/>
      <c r="J33" s="49" t="s">
        <v>147</v>
      </c>
      <c r="K33" s="49" t="s">
        <v>313</v>
      </c>
      <c r="L33" s="49" t="s">
        <v>146</v>
      </c>
      <c r="M33" s="839"/>
      <c r="N33" s="840"/>
      <c r="O33" s="839"/>
      <c r="P33" s="6"/>
    </row>
    <row r="34" spans="1:17" s="24" customFormat="1" hidden="1">
      <c r="A34" s="50" t="s">
        <v>37</v>
      </c>
      <c r="B34" s="842" t="s">
        <v>412</v>
      </c>
      <c r="C34" s="843"/>
      <c r="D34" s="51">
        <f t="shared" ref="D34:N34" si="4">SUM(D35:D40)</f>
        <v>0</v>
      </c>
      <c r="E34" s="51">
        <f t="shared" si="4"/>
        <v>0</v>
      </c>
      <c r="F34" s="51">
        <f t="shared" si="4"/>
        <v>0</v>
      </c>
      <c r="G34" s="52">
        <f t="shared" si="4"/>
        <v>0</v>
      </c>
      <c r="H34" s="52">
        <f t="shared" si="4"/>
        <v>0</v>
      </c>
      <c r="I34" s="268"/>
      <c r="J34" s="53">
        <f t="shared" si="4"/>
        <v>0</v>
      </c>
      <c r="K34" s="51">
        <f t="shared" si="4"/>
        <v>0</v>
      </c>
      <c r="L34" s="54">
        <f t="shared" si="4"/>
        <v>0</v>
      </c>
      <c r="M34" s="55">
        <f t="shared" si="4"/>
        <v>0</v>
      </c>
      <c r="N34" s="56">
        <f t="shared" si="4"/>
        <v>0</v>
      </c>
      <c r="O34" s="57"/>
      <c r="P34" s="23"/>
      <c r="Q34" s="25"/>
    </row>
    <row r="35" spans="1:17" hidden="1">
      <c r="A35" s="58"/>
      <c r="B35" s="844"/>
      <c r="C35" s="845"/>
      <c r="D35" s="59"/>
      <c r="E35" s="59"/>
      <c r="F35" s="59"/>
      <c r="G35" s="60"/>
      <c r="H35" s="60"/>
      <c r="I35" s="60"/>
      <c r="J35" s="61"/>
      <c r="K35" s="62"/>
      <c r="L35" s="63"/>
      <c r="M35" s="64"/>
      <c r="N35" s="65"/>
      <c r="O35" s="66"/>
      <c r="P35" s="6"/>
    </row>
    <row r="36" spans="1:17" hidden="1">
      <c r="A36" s="58"/>
      <c r="B36" s="844"/>
      <c r="C36" s="845"/>
      <c r="D36" s="59"/>
      <c r="E36" s="59"/>
      <c r="F36" s="59"/>
      <c r="G36" s="60"/>
      <c r="H36" s="60"/>
      <c r="I36" s="60"/>
      <c r="J36" s="61"/>
      <c r="K36" s="67"/>
      <c r="L36" s="68"/>
      <c r="M36" s="64"/>
      <c r="N36" s="65"/>
      <c r="O36" s="66"/>
      <c r="P36" s="6"/>
    </row>
    <row r="37" spans="1:17" hidden="1">
      <c r="A37" s="58"/>
      <c r="B37" s="844"/>
      <c r="C37" s="845"/>
      <c r="D37" s="59"/>
      <c r="E37" s="59"/>
      <c r="F37" s="59"/>
      <c r="G37" s="60"/>
      <c r="H37" s="60"/>
      <c r="I37" s="60"/>
      <c r="J37" s="62"/>
      <c r="K37" s="67"/>
      <c r="L37" s="68"/>
      <c r="M37" s="64"/>
      <c r="N37" s="65"/>
      <c r="O37" s="66"/>
      <c r="P37" s="6"/>
    </row>
    <row r="38" spans="1:17" hidden="1">
      <c r="A38" s="58"/>
      <c r="B38" s="844"/>
      <c r="C38" s="845"/>
      <c r="D38" s="59"/>
      <c r="E38" s="59"/>
      <c r="F38" s="59"/>
      <c r="G38" s="60"/>
      <c r="H38" s="60"/>
      <c r="I38" s="60"/>
      <c r="J38" s="61"/>
      <c r="K38" s="67"/>
      <c r="L38" s="68"/>
      <c r="M38" s="64"/>
      <c r="N38" s="65"/>
      <c r="O38" s="66"/>
      <c r="P38" s="6"/>
    </row>
    <row r="39" spans="1:17" hidden="1">
      <c r="A39" s="58"/>
      <c r="B39" s="846"/>
      <c r="C39" s="846"/>
      <c r="D39" s="59"/>
      <c r="E39" s="59"/>
      <c r="F39" s="59"/>
      <c r="G39" s="60"/>
      <c r="H39" s="60"/>
      <c r="I39" s="60"/>
      <c r="J39" s="61"/>
      <c r="K39" s="67"/>
      <c r="L39" s="68"/>
      <c r="M39" s="64"/>
      <c r="N39" s="65">
        <f>SUM(D39:M39)*1490000</f>
        <v>0</v>
      </c>
      <c r="O39" s="66"/>
      <c r="P39" s="6"/>
    </row>
    <row r="40" spans="1:17" hidden="1">
      <c r="A40" s="69">
        <v>1</v>
      </c>
      <c r="B40" s="847"/>
      <c r="C40" s="847"/>
      <c r="D40" s="70"/>
      <c r="E40" s="70"/>
      <c r="F40" s="70"/>
      <c r="G40" s="71"/>
      <c r="H40" s="71"/>
      <c r="I40" s="71"/>
      <c r="J40" s="72"/>
      <c r="K40" s="73"/>
      <c r="L40" s="74"/>
      <c r="M40" s="75"/>
      <c r="N40" s="65"/>
      <c r="O40" s="77"/>
      <c r="P40" s="6"/>
    </row>
    <row r="41" spans="1:17">
      <c r="A41" s="17"/>
      <c r="B41" s="17"/>
      <c r="C41" s="17"/>
      <c r="D41" s="17"/>
      <c r="E41" s="17"/>
      <c r="F41" s="17"/>
      <c r="G41" s="17"/>
      <c r="H41" s="17"/>
      <c r="I41" s="17"/>
      <c r="J41" s="848" t="s">
        <v>438</v>
      </c>
      <c r="K41" s="848"/>
      <c r="L41" s="848"/>
      <c r="M41" s="848"/>
      <c r="N41" s="848"/>
      <c r="O41" s="848"/>
      <c r="P41" s="130" t="e">
        <f>I20-#REF!</f>
        <v>#REF!</v>
      </c>
    </row>
    <row r="42" spans="1:17" ht="15.4" customHeight="1">
      <c r="A42" s="812" t="s">
        <v>19</v>
      </c>
      <c r="B42" s="812"/>
      <c r="C42" s="812"/>
      <c r="D42" s="136"/>
      <c r="E42" s="812" t="s">
        <v>20</v>
      </c>
      <c r="F42" s="812"/>
      <c r="G42" s="812"/>
      <c r="H42" s="812"/>
      <c r="I42" s="812"/>
      <c r="J42" s="812" t="s">
        <v>21</v>
      </c>
      <c r="K42" s="812"/>
      <c r="L42" s="812"/>
      <c r="M42" s="812"/>
      <c r="N42" s="812"/>
      <c r="O42" s="812"/>
      <c r="P42" s="6"/>
    </row>
    <row r="43" spans="1:17" ht="15.4" customHeight="1">
      <c r="A43" s="7"/>
      <c r="B43" s="3"/>
      <c r="C43" s="13"/>
      <c r="E43" s="3"/>
      <c r="F43" s="3"/>
      <c r="G43" s="3"/>
      <c r="H43" s="3"/>
      <c r="I43" s="3"/>
      <c r="K43" s="3"/>
      <c r="L43" s="7"/>
      <c r="M43" s="3"/>
      <c r="N43" s="3"/>
      <c r="O43" s="3"/>
      <c r="P43" s="6"/>
    </row>
    <row r="44" spans="1:17" ht="40.5" customHeight="1">
      <c r="A44" s="7"/>
      <c r="B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6"/>
    </row>
    <row r="45" spans="1:17" ht="18" customHeight="1">
      <c r="A45" s="841" t="s">
        <v>568</v>
      </c>
      <c r="B45" s="841"/>
      <c r="C45" s="841"/>
      <c r="E45" s="841" t="s">
        <v>149</v>
      </c>
      <c r="F45" s="841"/>
      <c r="G45" s="841"/>
      <c r="H45" s="841"/>
      <c r="I45" s="841"/>
      <c r="J45" s="841" t="s">
        <v>43</v>
      </c>
      <c r="K45" s="841"/>
      <c r="L45" s="841"/>
      <c r="M45" s="841"/>
      <c r="N45" s="841"/>
      <c r="O45" s="841"/>
      <c r="P45" s="6"/>
    </row>
    <row r="46" spans="1:17" ht="24" customHeight="1">
      <c r="A46" s="5"/>
      <c r="B46" s="5"/>
      <c r="C46" s="5"/>
      <c r="D46" s="4"/>
      <c r="E46" s="5"/>
      <c r="F46" s="5"/>
      <c r="G46" s="5"/>
      <c r="H46" s="5"/>
      <c r="I46" s="5"/>
      <c r="K46" s="2"/>
      <c r="L46" s="5"/>
      <c r="M46" s="5"/>
      <c r="N46" s="5"/>
      <c r="O46" s="2"/>
      <c r="P46" s="6"/>
    </row>
    <row r="47" spans="1:17">
      <c r="A47" s="849" t="s">
        <v>22</v>
      </c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6"/>
    </row>
    <row r="48" spans="1:17">
      <c r="A48" s="5"/>
      <c r="B48" s="5"/>
      <c r="C48" s="5"/>
      <c r="D48" s="5"/>
      <c r="E48" s="5"/>
      <c r="F48" s="5"/>
      <c r="G48" s="5"/>
      <c r="H48" s="850" t="s">
        <v>24</v>
      </c>
      <c r="I48" s="850"/>
      <c r="J48" s="850"/>
      <c r="K48" s="850"/>
      <c r="L48" s="850"/>
      <c r="M48" s="850"/>
      <c r="N48" s="850"/>
      <c r="O48" s="850"/>
      <c r="P48" s="6"/>
    </row>
    <row r="49" spans="1:16">
      <c r="A49" s="7"/>
      <c r="B49" s="812" t="s">
        <v>23</v>
      </c>
      <c r="C49" s="812"/>
      <c r="D49" s="812"/>
      <c r="E49" s="7"/>
      <c r="F49" s="7"/>
      <c r="G49" s="7"/>
      <c r="H49" s="812" t="s">
        <v>39</v>
      </c>
      <c r="I49" s="812"/>
      <c r="J49" s="812"/>
      <c r="K49" s="812"/>
      <c r="L49" s="812"/>
      <c r="M49" s="812"/>
      <c r="N49" s="812"/>
      <c r="O49" s="812"/>
      <c r="P49" s="6"/>
    </row>
    <row r="50" spans="1:16">
      <c r="A50" s="2"/>
      <c r="B50" s="812"/>
      <c r="C50" s="812"/>
      <c r="D50" s="812"/>
      <c r="E50" s="7"/>
      <c r="F50" s="7"/>
      <c r="G50" s="7"/>
      <c r="H50" s="812"/>
      <c r="I50" s="812"/>
      <c r="J50" s="812"/>
      <c r="K50" s="812"/>
      <c r="L50" s="812"/>
      <c r="M50" s="812"/>
      <c r="N50" s="812"/>
      <c r="O50" s="812"/>
      <c r="P50" s="6"/>
    </row>
    <row r="51" spans="1:16">
      <c r="A51" s="7"/>
      <c r="B51" s="7"/>
      <c r="C51" s="7"/>
      <c r="D51" s="7"/>
      <c r="E51" s="7"/>
      <c r="F51" s="7"/>
      <c r="G51" s="7"/>
      <c r="H51" s="812"/>
      <c r="I51" s="812"/>
      <c r="J51" s="812"/>
      <c r="K51" s="812"/>
      <c r="L51" s="812"/>
      <c r="M51" s="812"/>
      <c r="N51" s="812"/>
      <c r="O51" s="812"/>
      <c r="P51" s="6"/>
    </row>
    <row r="52" spans="1:16">
      <c r="A52" s="809"/>
      <c r="B52" s="809"/>
      <c r="C52" s="809"/>
      <c r="D52" s="809"/>
      <c r="E52" s="809"/>
      <c r="F52" s="809"/>
      <c r="G52" s="809"/>
      <c r="H52" s="809"/>
      <c r="I52" s="809"/>
      <c r="J52" s="809"/>
      <c r="K52" s="851"/>
      <c r="L52" s="851"/>
      <c r="M52" s="851"/>
      <c r="N52" s="851"/>
      <c r="O52" s="851"/>
      <c r="P52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32:O33"/>
    <mergeCell ref="C17:D17"/>
    <mergeCell ref="B18:D18"/>
    <mergeCell ref="B19:D19"/>
    <mergeCell ref="B20:D20"/>
    <mergeCell ref="A30:O30"/>
    <mergeCell ref="A31:D31"/>
    <mergeCell ref="E31:O31"/>
    <mergeCell ref="A32:A33"/>
    <mergeCell ref="B32:C33"/>
    <mergeCell ref="D32:L32"/>
    <mergeCell ref="M32:M33"/>
    <mergeCell ref="N32:N33"/>
    <mergeCell ref="A45:C45"/>
    <mergeCell ref="E45:I45"/>
    <mergeCell ref="J45:O45"/>
    <mergeCell ref="B34:C34"/>
    <mergeCell ref="B35:C35"/>
    <mergeCell ref="B36:C36"/>
    <mergeCell ref="B37:C37"/>
    <mergeCell ref="B38:C38"/>
    <mergeCell ref="B39:C39"/>
    <mergeCell ref="B40:C40"/>
    <mergeCell ref="J41:O41"/>
    <mergeCell ref="A42:C42"/>
    <mergeCell ref="E42:I42"/>
    <mergeCell ref="J42:O42"/>
    <mergeCell ref="A47:O47"/>
    <mergeCell ref="H48:O48"/>
    <mergeCell ref="B49:D50"/>
    <mergeCell ref="H49:O51"/>
    <mergeCell ref="A52:J52"/>
    <mergeCell ref="K52:O52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A1:R120"/>
  <sheetViews>
    <sheetView showGridLines="0" topLeftCell="A17" workbookViewId="0">
      <selection activeCell="F30" sqref="F30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5" width="14.5" style="345" customWidth="1"/>
    <col min="6" max="6" width="14.5" style="345" bestFit="1" customWidth="1"/>
    <col min="7" max="7" width="11.5" style="345" bestFit="1" customWidth="1"/>
    <col min="8" max="8" width="11.5" style="345" hidden="1" customWidth="1"/>
    <col min="9" max="9" width="17" style="345" hidden="1" customWidth="1"/>
    <col min="10" max="13" width="12.1640625" style="345" customWidth="1"/>
    <col min="14" max="14" width="11.6640625" style="345" customWidth="1"/>
    <col min="15" max="15" width="18.6640625" style="345" customWidth="1"/>
    <col min="16" max="16" width="12.33203125" style="345" customWidth="1"/>
    <col min="17" max="16384" width="9.33203125" style="34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3.5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150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346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582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117.75" customHeight="1">
      <c r="A16" s="818"/>
      <c r="B16" s="818"/>
      <c r="C16" s="351" t="s">
        <v>17</v>
      </c>
      <c r="D16" s="351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575</v>
      </c>
      <c r="N16" s="18" t="s">
        <v>16</v>
      </c>
      <c r="O16" s="818"/>
      <c r="P16" s="6"/>
    </row>
    <row r="17" spans="1:16" s="16" customFormat="1" ht="11.25">
      <c r="A17" s="350">
        <v>1</v>
      </c>
      <c r="B17" s="35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SUM(E21:E97)</f>
        <v>11200000</v>
      </c>
      <c r="F18" s="32">
        <f>SUM(F21:F97)</f>
        <v>0</v>
      </c>
      <c r="G18" s="32"/>
      <c r="H18" s="32">
        <f>SUM(H21:H97)</f>
        <v>0</v>
      </c>
      <c r="I18" s="32">
        <f>SUM(I21:I97)</f>
        <v>0</v>
      </c>
      <c r="J18" s="32"/>
      <c r="K18" s="32"/>
      <c r="L18" s="32"/>
      <c r="M18" s="32">
        <f>M20</f>
        <v>11200000</v>
      </c>
      <c r="N18" s="32"/>
      <c r="O18" s="266"/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/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SUM(E21:E34)</f>
        <v>11200000</v>
      </c>
      <c r="F20" s="35">
        <f>SUM(F21:F34)</f>
        <v>0</v>
      </c>
      <c r="G20" s="35"/>
      <c r="H20" s="35">
        <f>SUM(H21:H34)</f>
        <v>0</v>
      </c>
      <c r="I20" s="35">
        <f>SUM(I21:I34)</f>
        <v>0</v>
      </c>
      <c r="J20" s="35"/>
      <c r="K20" s="35"/>
      <c r="L20" s="35"/>
      <c r="M20" s="35">
        <f>SUM(M21:M34)</f>
        <v>11200000</v>
      </c>
      <c r="N20" s="35"/>
      <c r="O20" s="36"/>
      <c r="P20" s="10"/>
    </row>
    <row r="21" spans="1:16" ht="18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M21</f>
        <v>800000</v>
      </c>
      <c r="F21" s="132"/>
      <c r="G21" s="132"/>
      <c r="H21" s="132"/>
      <c r="I21" s="267"/>
      <c r="J21" s="40"/>
      <c r="K21" s="35"/>
      <c r="L21" s="40"/>
      <c r="M21" s="275">
        <v>800000</v>
      </c>
      <c r="N21" s="35"/>
      <c r="O21" s="36"/>
      <c r="P21" s="10"/>
    </row>
    <row r="22" spans="1:16" ht="18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4" si="0">M22</f>
        <v>800000</v>
      </c>
      <c r="F22" s="132"/>
      <c r="G22" s="132"/>
      <c r="H22" s="132"/>
      <c r="I22" s="267"/>
      <c r="J22" s="40"/>
      <c r="K22" s="35"/>
      <c r="L22" s="40"/>
      <c r="M22" s="275">
        <v>800000</v>
      </c>
      <c r="N22" s="35"/>
      <c r="O22" s="36"/>
      <c r="P22" s="10"/>
    </row>
    <row r="23" spans="1:16" ht="18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0"/>
        <v>800000</v>
      </c>
      <c r="F23" s="132"/>
      <c r="G23" s="132"/>
      <c r="H23" s="132"/>
      <c r="I23" s="267"/>
      <c r="J23" s="40"/>
      <c r="K23" s="35"/>
      <c r="L23" s="35"/>
      <c r="M23" s="275">
        <v>800000</v>
      </c>
      <c r="N23" s="35"/>
      <c r="O23" s="80"/>
      <c r="P23" s="10"/>
    </row>
    <row r="24" spans="1:16" ht="18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0"/>
        <v>800000</v>
      </c>
      <c r="F24" s="132"/>
      <c r="G24" s="132"/>
      <c r="H24" s="132"/>
      <c r="I24" s="267"/>
      <c r="J24" s="40"/>
      <c r="K24" s="35"/>
      <c r="L24" s="35"/>
      <c r="M24" s="275">
        <v>800000</v>
      </c>
      <c r="N24" s="35"/>
      <c r="O24" s="36"/>
      <c r="P24" s="10"/>
    </row>
    <row r="25" spans="1:16" ht="18" customHeight="1">
      <c r="A25" s="291">
        <v>5</v>
      </c>
      <c r="B25" s="91" t="s">
        <v>383</v>
      </c>
      <c r="C25" s="90" t="s">
        <v>396</v>
      </c>
      <c r="D25" s="39" t="s">
        <v>143</v>
      </c>
      <c r="E25" s="35">
        <f t="shared" si="0"/>
        <v>800000</v>
      </c>
      <c r="F25" s="132"/>
      <c r="G25" s="132"/>
      <c r="H25" s="132"/>
      <c r="I25" s="267"/>
      <c r="J25" s="40"/>
      <c r="K25" s="35"/>
      <c r="L25" s="35"/>
      <c r="M25" s="275">
        <v>800000</v>
      </c>
      <c r="N25" s="35"/>
      <c r="O25" s="36"/>
      <c r="P25" s="10"/>
    </row>
    <row r="26" spans="1:16" s="12" customFormat="1" ht="18" customHeight="1">
      <c r="A26" s="291">
        <v>6</v>
      </c>
      <c r="B26" s="91" t="s">
        <v>384</v>
      </c>
      <c r="C26" s="131" t="s">
        <v>397</v>
      </c>
      <c r="D26" s="39" t="s">
        <v>143</v>
      </c>
      <c r="E26" s="35">
        <f t="shared" si="0"/>
        <v>800000</v>
      </c>
      <c r="F26" s="132"/>
      <c r="G26" s="132"/>
      <c r="H26" s="132"/>
      <c r="I26" s="267"/>
      <c r="J26" s="43"/>
      <c r="K26" s="44"/>
      <c r="L26" s="44"/>
      <c r="M26" s="275">
        <v>800000</v>
      </c>
      <c r="N26" s="44"/>
      <c r="O26" s="80"/>
      <c r="P26" s="11"/>
    </row>
    <row r="27" spans="1:16" ht="18" customHeight="1">
      <c r="A27" s="291">
        <v>7</v>
      </c>
      <c r="B27" s="96" t="s">
        <v>419</v>
      </c>
      <c r="C27" s="95" t="s">
        <v>420</v>
      </c>
      <c r="D27" s="39" t="s">
        <v>143</v>
      </c>
      <c r="E27" s="35">
        <f t="shared" si="0"/>
        <v>800000</v>
      </c>
      <c r="F27" s="132"/>
      <c r="G27" s="132"/>
      <c r="H27" s="132"/>
      <c r="I27" s="267"/>
      <c r="J27" s="40"/>
      <c r="K27" s="35"/>
      <c r="L27" s="35"/>
      <c r="M27" s="275">
        <v>800000</v>
      </c>
      <c r="N27" s="35"/>
      <c r="O27" s="78"/>
      <c r="P27" s="10"/>
    </row>
    <row r="28" spans="1:16" ht="18" customHeight="1">
      <c r="A28" s="291">
        <v>8</v>
      </c>
      <c r="B28" s="96" t="s">
        <v>385</v>
      </c>
      <c r="C28" s="95" t="s">
        <v>398</v>
      </c>
      <c r="D28" s="39" t="s">
        <v>143</v>
      </c>
      <c r="E28" s="35">
        <f t="shared" si="0"/>
        <v>800000</v>
      </c>
      <c r="F28" s="132"/>
      <c r="G28" s="132"/>
      <c r="H28" s="132"/>
      <c r="I28" s="267"/>
      <c r="J28" s="40"/>
      <c r="K28" s="35"/>
      <c r="L28" s="35"/>
      <c r="M28" s="275">
        <v>800000</v>
      </c>
      <c r="N28" s="35"/>
      <c r="O28" s="168"/>
      <c r="P28" s="10"/>
    </row>
    <row r="29" spans="1:16" ht="18" customHeight="1">
      <c r="A29" s="291">
        <v>9</v>
      </c>
      <c r="B29" s="96" t="s">
        <v>386</v>
      </c>
      <c r="C29" s="95" t="s">
        <v>399</v>
      </c>
      <c r="D29" s="39" t="s">
        <v>143</v>
      </c>
      <c r="E29" s="35">
        <f t="shared" si="0"/>
        <v>800000</v>
      </c>
      <c r="F29" s="132"/>
      <c r="G29" s="132"/>
      <c r="H29" s="132"/>
      <c r="I29" s="267"/>
      <c r="J29" s="40"/>
      <c r="K29" s="35"/>
      <c r="L29" s="35"/>
      <c r="M29" s="275">
        <v>800000</v>
      </c>
      <c r="N29" s="35"/>
      <c r="O29" s="80"/>
      <c r="P29" s="10"/>
    </row>
    <row r="30" spans="1:16" ht="18" customHeight="1">
      <c r="A30" s="291">
        <v>10</v>
      </c>
      <c r="B30" s="96" t="s">
        <v>387</v>
      </c>
      <c r="C30" s="95" t="s">
        <v>400</v>
      </c>
      <c r="D30" s="39" t="s">
        <v>143</v>
      </c>
      <c r="E30" s="35">
        <f t="shared" si="0"/>
        <v>800000</v>
      </c>
      <c r="F30" s="132"/>
      <c r="G30" s="132"/>
      <c r="H30" s="132"/>
      <c r="I30" s="267"/>
      <c r="J30" s="40"/>
      <c r="K30" s="35"/>
      <c r="L30" s="35"/>
      <c r="M30" s="275">
        <v>800000</v>
      </c>
      <c r="N30" s="35"/>
      <c r="O30" s="78"/>
      <c r="P30" s="10"/>
    </row>
    <row r="31" spans="1:16" ht="18" customHeight="1">
      <c r="A31" s="291">
        <v>11</v>
      </c>
      <c r="B31" s="96" t="s">
        <v>388</v>
      </c>
      <c r="C31" s="95" t="s">
        <v>401</v>
      </c>
      <c r="D31" s="39" t="s">
        <v>143</v>
      </c>
      <c r="E31" s="35">
        <f t="shared" si="0"/>
        <v>800000</v>
      </c>
      <c r="F31" s="132"/>
      <c r="G31" s="132"/>
      <c r="H31" s="132"/>
      <c r="I31" s="267"/>
      <c r="J31" s="40"/>
      <c r="K31" s="35"/>
      <c r="L31" s="35"/>
      <c r="M31" s="275">
        <v>800000</v>
      </c>
      <c r="N31" s="35"/>
      <c r="O31" s="80"/>
      <c r="P31" s="10"/>
    </row>
    <row r="32" spans="1:16" ht="18" customHeight="1">
      <c r="A32" s="291">
        <v>12</v>
      </c>
      <c r="B32" s="96" t="s">
        <v>389</v>
      </c>
      <c r="C32" s="95" t="s">
        <v>402</v>
      </c>
      <c r="D32" s="39" t="s">
        <v>143</v>
      </c>
      <c r="E32" s="35">
        <f t="shared" si="0"/>
        <v>800000</v>
      </c>
      <c r="F32" s="132"/>
      <c r="G32" s="132"/>
      <c r="H32" s="132"/>
      <c r="I32" s="267"/>
      <c r="J32" s="40"/>
      <c r="K32" s="35"/>
      <c r="L32" s="35"/>
      <c r="M32" s="275">
        <v>800000</v>
      </c>
      <c r="N32" s="35"/>
      <c r="O32" s="78"/>
      <c r="P32" s="10"/>
    </row>
    <row r="33" spans="1:16" ht="18" customHeight="1">
      <c r="A33" s="291">
        <v>13</v>
      </c>
      <c r="B33" s="91" t="s">
        <v>391</v>
      </c>
      <c r="C33" s="90" t="s">
        <v>404</v>
      </c>
      <c r="D33" s="277" t="s">
        <v>143</v>
      </c>
      <c r="E33" s="35">
        <f t="shared" si="0"/>
        <v>800000</v>
      </c>
      <c r="F33" s="132"/>
      <c r="G33" s="132"/>
      <c r="H33" s="132"/>
      <c r="I33" s="267"/>
      <c r="J33" s="40"/>
      <c r="K33" s="35"/>
      <c r="L33" s="35"/>
      <c r="M33" s="275">
        <v>800000</v>
      </c>
      <c r="N33" s="35"/>
      <c r="O33" s="36"/>
      <c r="P33" s="10"/>
    </row>
    <row r="34" spans="1:16" ht="18" customHeight="1">
      <c r="A34" s="291">
        <v>14</v>
      </c>
      <c r="B34" s="292" t="s">
        <v>390</v>
      </c>
      <c r="C34" s="293" t="s">
        <v>403</v>
      </c>
      <c r="D34" s="294" t="s">
        <v>143</v>
      </c>
      <c r="E34" s="35">
        <f t="shared" si="0"/>
        <v>800000</v>
      </c>
      <c r="F34" s="295"/>
      <c r="G34" s="295"/>
      <c r="H34" s="295"/>
      <c r="I34" s="296"/>
      <c r="J34" s="297"/>
      <c r="K34" s="46"/>
      <c r="L34" s="46"/>
      <c r="M34" s="275">
        <v>800000</v>
      </c>
      <c r="N34" s="46"/>
      <c r="O34" s="47"/>
      <c r="P34" s="10"/>
    </row>
    <row r="35" spans="1:16" ht="21" hidden="1" customHeight="1">
      <c r="A35" s="106"/>
      <c r="B35" s="125"/>
      <c r="C35" s="124"/>
      <c r="D35" s="107"/>
      <c r="E35" s="108"/>
      <c r="F35" s="123"/>
      <c r="G35" s="110"/>
      <c r="H35" s="110"/>
      <c r="I35" s="110"/>
      <c r="J35" s="110"/>
      <c r="K35" s="108"/>
      <c r="L35" s="108"/>
      <c r="M35" s="35">
        <v>800000</v>
      </c>
      <c r="N35" s="108"/>
      <c r="O35" s="111"/>
      <c r="P35" s="10"/>
    </row>
    <row r="36" spans="1:16" ht="21" hidden="1" customHeight="1">
      <c r="A36" s="37"/>
      <c r="B36" s="114"/>
      <c r="C36" s="118"/>
      <c r="D36" s="39"/>
      <c r="E36" s="35"/>
      <c r="F36" s="112"/>
      <c r="G36" s="40"/>
      <c r="H36" s="40"/>
      <c r="I36" s="40"/>
      <c r="J36" s="40"/>
      <c r="K36" s="35"/>
      <c r="L36" s="35"/>
      <c r="M36" s="35">
        <v>800000</v>
      </c>
      <c r="N36" s="35"/>
      <c r="O36" s="80"/>
      <c r="P36" s="10"/>
    </row>
    <row r="37" spans="1:16" ht="21" hidden="1" customHeight="1">
      <c r="A37" s="37"/>
      <c r="B37" s="119"/>
      <c r="C37" s="113"/>
      <c r="D37" s="39"/>
      <c r="E37" s="35"/>
      <c r="F37" s="112"/>
      <c r="G37" s="40"/>
      <c r="H37" s="40"/>
      <c r="I37" s="40"/>
      <c r="J37" s="40"/>
      <c r="K37" s="35"/>
      <c r="L37" s="35"/>
      <c r="M37" s="35">
        <v>800000</v>
      </c>
      <c r="N37" s="35"/>
      <c r="O37" s="36"/>
      <c r="P37" s="10"/>
    </row>
    <row r="38" spans="1:16" ht="21" hidden="1" customHeight="1">
      <c r="A38" s="84"/>
      <c r="B38" s="120"/>
      <c r="C38" s="121"/>
      <c r="D38" s="85"/>
      <c r="E38" s="86"/>
      <c r="F38" s="122"/>
      <c r="G38" s="87"/>
      <c r="H38" s="87"/>
      <c r="I38" s="87"/>
      <c r="J38" s="87"/>
      <c r="K38" s="86"/>
      <c r="L38" s="86"/>
      <c r="M38" s="35">
        <v>800000</v>
      </c>
      <c r="N38" s="86"/>
      <c r="O38" s="88"/>
      <c r="P38" s="10"/>
    </row>
    <row r="39" spans="1:16" ht="21" hidden="1" customHeight="1">
      <c r="A39" s="106"/>
      <c r="B39" s="104"/>
      <c r="C39" s="105"/>
      <c r="D39" s="107"/>
      <c r="E39" s="108"/>
      <c r="F39" s="109"/>
      <c r="G39" s="110"/>
      <c r="H39" s="110"/>
      <c r="I39" s="110"/>
      <c r="J39" s="110"/>
      <c r="K39" s="108"/>
      <c r="L39" s="108"/>
      <c r="M39" s="35">
        <v>800000</v>
      </c>
      <c r="N39" s="108"/>
      <c r="O39" s="111"/>
      <c r="P39" s="10"/>
    </row>
    <row r="40" spans="1:16" ht="21" hidden="1" customHeight="1">
      <c r="A40" s="37"/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35"/>
      <c r="M40" s="35">
        <v>800000</v>
      </c>
      <c r="N40" s="35"/>
      <c r="O40" s="36"/>
      <c r="P40" s="10"/>
    </row>
    <row r="41" spans="1:16" ht="21" hidden="1" customHeight="1">
      <c r="A41" s="37"/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40"/>
      <c r="M41" s="35">
        <v>800000</v>
      </c>
      <c r="N41" s="35"/>
      <c r="O41" s="36"/>
      <c r="P41" s="10"/>
    </row>
    <row r="42" spans="1:16" ht="21" hidden="1" customHeight="1">
      <c r="A42" s="37"/>
      <c r="B42" s="96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>
        <v>800000</v>
      </c>
      <c r="N42" s="35"/>
      <c r="O42" s="36"/>
      <c r="P42" s="10"/>
    </row>
    <row r="43" spans="1:16" ht="21" hidden="1" customHeight="1">
      <c r="A43" s="37"/>
      <c r="B43" s="98"/>
      <c r="C43" s="95"/>
      <c r="D43" s="39"/>
      <c r="E43" s="35"/>
      <c r="F43" s="94"/>
      <c r="G43" s="40"/>
      <c r="H43" s="40"/>
      <c r="I43" s="40"/>
      <c r="J43" s="40"/>
      <c r="K43" s="35"/>
      <c r="L43" s="35"/>
      <c r="M43" s="35">
        <v>800000</v>
      </c>
      <c r="N43" s="35"/>
      <c r="O43" s="36"/>
      <c r="P43" s="10"/>
    </row>
    <row r="44" spans="1:16" ht="21" hidden="1" customHeight="1">
      <c r="A44" s="37"/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40"/>
      <c r="M44" s="35">
        <v>800000</v>
      </c>
      <c r="N44" s="35"/>
      <c r="O44" s="36"/>
      <c r="P44" s="10"/>
    </row>
    <row r="45" spans="1:16" ht="21" hidden="1" customHeight="1">
      <c r="A45" s="37"/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>
        <v>800000</v>
      </c>
      <c r="N45" s="35"/>
      <c r="O45" s="36"/>
      <c r="P45" s="10"/>
    </row>
    <row r="46" spans="1:16" ht="21" hidden="1" customHeight="1">
      <c r="A46" s="37"/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>
        <v>800000</v>
      </c>
      <c r="N46" s="35"/>
      <c r="O46" s="78"/>
      <c r="P46" s="10"/>
    </row>
    <row r="47" spans="1:16" ht="21" hidden="1" customHeight="1">
      <c r="A47" s="37"/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>
        <v>800000</v>
      </c>
      <c r="N47" s="35"/>
      <c r="O47" s="78"/>
      <c r="P47" s="10"/>
    </row>
    <row r="48" spans="1:16" ht="21" hidden="1" customHeight="1">
      <c r="A48" s="37"/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>
        <v>800000</v>
      </c>
      <c r="N48" s="35"/>
      <c r="O48" s="78"/>
      <c r="P48" s="10"/>
    </row>
    <row r="49" spans="1:16" ht="21" hidden="1" customHeight="1">
      <c r="A49" s="37"/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>
        <v>800000</v>
      </c>
      <c r="N49" s="35"/>
      <c r="O49" s="78"/>
      <c r="P49" s="10"/>
    </row>
    <row r="50" spans="1:16" ht="21" hidden="1" customHeight="1">
      <c r="A50" s="37"/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>
        <v>800000</v>
      </c>
      <c r="N50" s="35"/>
      <c r="O50" s="78"/>
      <c r="P50" s="10"/>
    </row>
    <row r="51" spans="1:16" ht="21" hidden="1" customHeight="1">
      <c r="A51" s="37"/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>
        <v>800000</v>
      </c>
      <c r="N51" s="35"/>
      <c r="O51" s="78"/>
      <c r="P51" s="10"/>
    </row>
    <row r="52" spans="1:16" ht="21" hidden="1" customHeight="1">
      <c r="A52" s="37"/>
      <c r="B52" s="96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>
        <v>800000</v>
      </c>
      <c r="N52" s="35"/>
      <c r="O52" s="78"/>
      <c r="P52" s="10"/>
    </row>
    <row r="53" spans="1:16" ht="21" hidden="1" customHeight="1">
      <c r="A53" s="37"/>
      <c r="B53" s="98"/>
      <c r="C53" s="95"/>
      <c r="D53" s="39"/>
      <c r="E53" s="35"/>
      <c r="F53" s="94"/>
      <c r="G53" s="40"/>
      <c r="H53" s="40"/>
      <c r="I53" s="40"/>
      <c r="J53" s="40"/>
      <c r="K53" s="35"/>
      <c r="L53" s="35"/>
      <c r="M53" s="35">
        <v>800000</v>
      </c>
      <c r="N53" s="35"/>
      <c r="O53" s="78"/>
      <c r="P53" s="10"/>
    </row>
    <row r="54" spans="1:16" ht="21" hidden="1" customHeight="1">
      <c r="A54" s="37"/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40"/>
      <c r="M54" s="35">
        <v>800000</v>
      </c>
      <c r="N54" s="35"/>
      <c r="O54" s="78"/>
      <c r="P54" s="10"/>
    </row>
    <row r="55" spans="1:16" ht="21" hidden="1" customHeight="1">
      <c r="A55" s="37"/>
      <c r="B55" s="96"/>
      <c r="C55" s="95"/>
      <c r="D55" s="39"/>
      <c r="E55" s="35"/>
      <c r="F55" s="94"/>
      <c r="G55" s="40"/>
      <c r="H55" s="40"/>
      <c r="I55" s="40"/>
      <c r="J55" s="40"/>
      <c r="K55" s="35"/>
      <c r="L55" s="35"/>
      <c r="M55" s="35">
        <v>800000</v>
      </c>
      <c r="N55" s="35"/>
      <c r="O55" s="78"/>
      <c r="P55" s="10"/>
    </row>
    <row r="56" spans="1:16" s="12" customFormat="1" ht="21" hidden="1" customHeight="1">
      <c r="A56" s="41"/>
      <c r="B56" s="96"/>
      <c r="C56" s="95"/>
      <c r="D56" s="39"/>
      <c r="E56" s="35"/>
      <c r="F56" s="94"/>
      <c r="G56" s="43"/>
      <c r="H56" s="43"/>
      <c r="I56" s="43"/>
      <c r="J56" s="43"/>
      <c r="K56" s="44"/>
      <c r="L56" s="44"/>
      <c r="M56" s="35">
        <v>800000</v>
      </c>
      <c r="N56" s="44"/>
      <c r="O56" s="79"/>
      <c r="P56" s="11"/>
    </row>
    <row r="57" spans="1:16" ht="21" hidden="1" customHeight="1">
      <c r="A57" s="37"/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>
        <v>800000</v>
      </c>
      <c r="N57" s="35"/>
      <c r="O57" s="78"/>
      <c r="P57" s="10"/>
    </row>
    <row r="58" spans="1:16" ht="22.5" hidden="1" customHeight="1">
      <c r="A58" s="37"/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>
        <v>800000</v>
      </c>
      <c r="N58" s="35"/>
      <c r="O58" s="81"/>
      <c r="P58" s="10"/>
    </row>
    <row r="59" spans="1:16" ht="21" hidden="1" customHeight="1">
      <c r="A59" s="37"/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>
        <v>800000</v>
      </c>
      <c r="N59" s="35"/>
      <c r="O59" s="82"/>
      <c r="P59" s="10"/>
    </row>
    <row r="60" spans="1:16" ht="21" hidden="1" customHeight="1">
      <c r="A60" s="37"/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>
        <v>800000</v>
      </c>
      <c r="N60" s="35"/>
      <c r="O60" s="83"/>
      <c r="P60" s="10"/>
    </row>
    <row r="61" spans="1:16" ht="21" hidden="1" customHeight="1">
      <c r="A61" s="37"/>
      <c r="B61" s="96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>
        <v>800000</v>
      </c>
      <c r="N61" s="35"/>
      <c r="O61" s="83"/>
      <c r="P61" s="10"/>
    </row>
    <row r="62" spans="1:16" ht="21" hidden="1" customHeight="1">
      <c r="A62" s="37"/>
      <c r="B62" s="98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>
        <v>800000</v>
      </c>
      <c r="N62" s="35"/>
      <c r="O62" s="83"/>
      <c r="P62" s="10"/>
    </row>
    <row r="63" spans="1:16" ht="20.25" hidden="1" customHeight="1">
      <c r="A63" s="37"/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>
        <v>800000</v>
      </c>
      <c r="N63" s="35"/>
      <c r="O63" s="83"/>
      <c r="P63" s="10"/>
    </row>
    <row r="64" spans="1:16" ht="21" hidden="1" customHeight="1">
      <c r="A64" s="37"/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>
        <v>800000</v>
      </c>
      <c r="N64" s="35"/>
      <c r="O64" s="83"/>
      <c r="P64" s="10"/>
    </row>
    <row r="65" spans="1:16" ht="21" hidden="1" customHeight="1">
      <c r="A65" s="37"/>
      <c r="B65" s="96"/>
      <c r="C65" s="95"/>
      <c r="D65" s="39"/>
      <c r="E65" s="35"/>
      <c r="F65" s="94"/>
      <c r="G65" s="40"/>
      <c r="H65" s="40"/>
      <c r="I65" s="40"/>
      <c r="J65" s="40"/>
      <c r="K65" s="35"/>
      <c r="L65" s="35"/>
      <c r="M65" s="35">
        <v>800000</v>
      </c>
      <c r="N65" s="35"/>
      <c r="O65" s="83"/>
      <c r="P65" s="10"/>
    </row>
    <row r="66" spans="1:16" ht="21" hidden="1" customHeight="1">
      <c r="A66" s="37"/>
      <c r="B66" s="99"/>
      <c r="C66" s="100"/>
      <c r="D66" s="39"/>
      <c r="E66" s="35"/>
      <c r="F66" s="94"/>
      <c r="G66" s="40"/>
      <c r="H66" s="40"/>
      <c r="I66" s="40"/>
      <c r="J66" s="40"/>
      <c r="K66" s="35"/>
      <c r="L66" s="35"/>
      <c r="M66" s="35">
        <v>800000</v>
      </c>
      <c r="N66" s="35"/>
      <c r="O66" s="83"/>
      <c r="P66" s="10"/>
    </row>
    <row r="67" spans="1:16" ht="21" hidden="1" customHeight="1">
      <c r="A67" s="37"/>
      <c r="B67" s="96"/>
      <c r="C67" s="95"/>
      <c r="D67" s="39"/>
      <c r="E67" s="35"/>
      <c r="F67" s="94"/>
      <c r="G67" s="40"/>
      <c r="H67" s="40"/>
      <c r="I67" s="40"/>
      <c r="J67" s="40"/>
      <c r="K67" s="35"/>
      <c r="L67" s="35"/>
      <c r="M67" s="35">
        <v>800000</v>
      </c>
      <c r="N67" s="35"/>
      <c r="O67" s="81"/>
      <c r="P67" s="10"/>
    </row>
    <row r="68" spans="1:16" s="12" customFormat="1" ht="21" hidden="1" customHeight="1">
      <c r="A68" s="37"/>
      <c r="B68" s="96"/>
      <c r="C68" s="95"/>
      <c r="D68" s="39"/>
      <c r="E68" s="35"/>
      <c r="F68" s="94"/>
      <c r="G68" s="43"/>
      <c r="H68" s="43"/>
      <c r="I68" s="43"/>
      <c r="J68" s="43"/>
      <c r="K68" s="44"/>
      <c r="L68" s="44"/>
      <c r="M68" s="35">
        <v>800000</v>
      </c>
      <c r="N68" s="44"/>
      <c r="O68" s="79"/>
      <c r="P68" s="11"/>
    </row>
    <row r="69" spans="1:16" ht="21" hidden="1" customHeight="1">
      <c r="A69" s="37"/>
      <c r="B69" s="96"/>
      <c r="C69" s="97"/>
      <c r="D69" s="39"/>
      <c r="E69" s="35"/>
      <c r="F69" s="94"/>
      <c r="G69" s="40"/>
      <c r="H69" s="40"/>
      <c r="I69" s="40"/>
      <c r="J69" s="40"/>
      <c r="K69" s="35"/>
      <c r="L69" s="35"/>
      <c r="M69" s="35">
        <v>800000</v>
      </c>
      <c r="N69" s="35"/>
      <c r="O69" s="36"/>
      <c r="P69" s="10"/>
    </row>
    <row r="70" spans="1:16" ht="21" hidden="1" customHeight="1">
      <c r="A70" s="37"/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35"/>
      <c r="M70" s="35">
        <v>800000</v>
      </c>
      <c r="N70" s="35"/>
      <c r="O70" s="36"/>
      <c r="P70" s="10"/>
    </row>
    <row r="71" spans="1:16" ht="21" hidden="1" customHeight="1">
      <c r="A71" s="37"/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40"/>
      <c r="M71" s="35">
        <v>800000</v>
      </c>
      <c r="N71" s="35"/>
      <c r="O71" s="36"/>
      <c r="P71" s="10"/>
    </row>
    <row r="72" spans="1:16" ht="21" hidden="1" customHeight="1">
      <c r="A72" s="37"/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>
        <v>800000</v>
      </c>
      <c r="N72" s="35"/>
      <c r="O72" s="83"/>
      <c r="P72" s="10"/>
    </row>
    <row r="73" spans="1:16" ht="21" hidden="1" customHeight="1">
      <c r="A73" s="37"/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>
        <v>800000</v>
      </c>
      <c r="N73" s="35"/>
      <c r="O73" s="83"/>
      <c r="P73" s="10"/>
    </row>
    <row r="74" spans="1:16" ht="21" hidden="1" customHeight="1">
      <c r="A74" s="37"/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>
        <v>800000</v>
      </c>
      <c r="N74" s="35"/>
      <c r="O74" s="83"/>
      <c r="P74" s="10"/>
    </row>
    <row r="75" spans="1:16" ht="21" hidden="1" customHeight="1">
      <c r="A75" s="37"/>
      <c r="B75" s="96"/>
      <c r="C75" s="95"/>
      <c r="D75" s="39"/>
      <c r="E75" s="35"/>
      <c r="F75" s="94"/>
      <c r="G75" s="40"/>
      <c r="H75" s="40"/>
      <c r="I75" s="40"/>
      <c r="J75" s="40"/>
      <c r="K75" s="35"/>
      <c r="L75" s="35"/>
      <c r="M75" s="35">
        <v>800000</v>
      </c>
      <c r="N75" s="35"/>
      <c r="O75" s="81"/>
      <c r="P75" s="10"/>
    </row>
    <row r="76" spans="1:16" s="12" customFormat="1" ht="21" hidden="1" customHeight="1">
      <c r="A76" s="37"/>
      <c r="B76" s="96"/>
      <c r="C76" s="95"/>
      <c r="D76" s="39"/>
      <c r="E76" s="35"/>
      <c r="F76" s="94"/>
      <c r="G76" s="43"/>
      <c r="H76" s="43"/>
      <c r="I76" s="43"/>
      <c r="J76" s="43"/>
      <c r="K76" s="44"/>
      <c r="L76" s="44"/>
      <c r="M76" s="35">
        <v>800000</v>
      </c>
      <c r="N76" s="44"/>
      <c r="O76" s="79"/>
      <c r="P76" s="11"/>
    </row>
    <row r="77" spans="1:16" ht="21" hidden="1" customHeight="1">
      <c r="A77" s="37"/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>
        <v>800000</v>
      </c>
      <c r="N77" s="35"/>
      <c r="O77" s="36"/>
      <c r="P77" s="10"/>
    </row>
    <row r="78" spans="1:16" ht="21" hidden="1" customHeight="1">
      <c r="A78" s="37"/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35"/>
      <c r="M78" s="35">
        <v>800000</v>
      </c>
      <c r="N78" s="35"/>
      <c r="O78" s="36"/>
      <c r="P78" s="10"/>
    </row>
    <row r="79" spans="1:16" ht="21" hidden="1" customHeight="1">
      <c r="A79" s="37"/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40"/>
      <c r="M79" s="35">
        <v>800000</v>
      </c>
      <c r="N79" s="35"/>
      <c r="O79" s="36"/>
      <c r="P79" s="10"/>
    </row>
    <row r="80" spans="1:16" ht="21" hidden="1" customHeight="1">
      <c r="A80" s="37"/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>
        <v>800000</v>
      </c>
      <c r="N80" s="35"/>
      <c r="O80" s="83"/>
      <c r="P80" s="10"/>
    </row>
    <row r="81" spans="1:16" ht="21" hidden="1" customHeight="1">
      <c r="A81" s="37"/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>
        <v>800000</v>
      </c>
      <c r="N81" s="35"/>
      <c r="O81" s="83"/>
      <c r="P81" s="10"/>
    </row>
    <row r="82" spans="1:16" ht="21" hidden="1" customHeight="1">
      <c r="A82" s="37"/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>
        <v>800000</v>
      </c>
      <c r="N82" s="35"/>
      <c r="O82" s="83"/>
      <c r="P82" s="10"/>
    </row>
    <row r="83" spans="1:16" ht="21" hidden="1" customHeight="1">
      <c r="A83" s="37"/>
      <c r="B83" s="96"/>
      <c r="C83" s="95"/>
      <c r="D83" s="39"/>
      <c r="E83" s="35"/>
      <c r="F83" s="94"/>
      <c r="G83" s="40"/>
      <c r="H83" s="40"/>
      <c r="I83" s="40"/>
      <c r="J83" s="40"/>
      <c r="K83" s="35"/>
      <c r="L83" s="35"/>
      <c r="M83" s="35">
        <v>800000</v>
      </c>
      <c r="N83" s="35"/>
      <c r="O83" s="81"/>
      <c r="P83" s="10"/>
    </row>
    <row r="84" spans="1:16" s="12" customFormat="1" ht="21" hidden="1" customHeight="1">
      <c r="A84" s="37"/>
      <c r="B84" s="96"/>
      <c r="C84" s="95"/>
      <c r="D84" s="39"/>
      <c r="E84" s="35"/>
      <c r="F84" s="94"/>
      <c r="G84" s="43"/>
      <c r="H84" s="43"/>
      <c r="I84" s="43"/>
      <c r="J84" s="43"/>
      <c r="K84" s="44"/>
      <c r="L84" s="44"/>
      <c r="M84" s="35">
        <v>800000</v>
      </c>
      <c r="N84" s="44"/>
      <c r="O84" s="79"/>
      <c r="P84" s="11"/>
    </row>
    <row r="85" spans="1:16" ht="21" hidden="1" customHeight="1">
      <c r="A85" s="37"/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>
        <v>800000</v>
      </c>
      <c r="N85" s="35"/>
      <c r="O85" s="36"/>
      <c r="P85" s="10"/>
    </row>
    <row r="86" spans="1:16" ht="21" hidden="1" customHeight="1">
      <c r="A86" s="37"/>
      <c r="B86" s="96"/>
      <c r="C86" s="95"/>
      <c r="D86" s="39"/>
      <c r="E86" s="35"/>
      <c r="F86" s="94"/>
      <c r="G86" s="40"/>
      <c r="H86" s="40"/>
      <c r="I86" s="40"/>
      <c r="J86" s="40"/>
      <c r="K86" s="35"/>
      <c r="L86" s="35"/>
      <c r="M86" s="35">
        <v>800000</v>
      </c>
      <c r="N86" s="35"/>
      <c r="O86" s="36"/>
      <c r="P86" s="10"/>
    </row>
    <row r="87" spans="1:16" ht="21" hidden="1" customHeight="1">
      <c r="A87" s="37"/>
      <c r="B87" s="98"/>
      <c r="C87" s="95"/>
      <c r="D87" s="39"/>
      <c r="E87" s="35"/>
      <c r="F87" s="94"/>
      <c r="G87" s="40"/>
      <c r="H87" s="40"/>
      <c r="I87" s="40"/>
      <c r="J87" s="40"/>
      <c r="K87" s="35"/>
      <c r="L87" s="40"/>
      <c r="M87" s="35">
        <v>800000</v>
      </c>
      <c r="N87" s="35"/>
      <c r="O87" s="36"/>
      <c r="P87" s="10"/>
    </row>
    <row r="88" spans="1:16" ht="21" hidden="1" customHeight="1">
      <c r="A88" s="37"/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>
        <v>800000</v>
      </c>
      <c r="N88" s="35"/>
      <c r="O88" s="83"/>
      <c r="P88" s="10"/>
    </row>
    <row r="89" spans="1:16" ht="21" hidden="1" customHeight="1">
      <c r="A89" s="37"/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>
        <v>800000</v>
      </c>
      <c r="N89" s="35"/>
      <c r="O89" s="83"/>
      <c r="P89" s="10"/>
    </row>
    <row r="90" spans="1:16" ht="21" hidden="1" customHeight="1">
      <c r="A90" s="37"/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>
        <v>800000</v>
      </c>
      <c r="N90" s="35"/>
      <c r="O90" s="83"/>
      <c r="P90" s="10"/>
    </row>
    <row r="91" spans="1:16" ht="21" hidden="1" customHeight="1">
      <c r="A91" s="37"/>
      <c r="B91" s="96"/>
      <c r="C91" s="95"/>
      <c r="D91" s="39"/>
      <c r="E91" s="35"/>
      <c r="F91" s="94"/>
      <c r="G91" s="40"/>
      <c r="H91" s="40"/>
      <c r="I91" s="40"/>
      <c r="J91" s="40"/>
      <c r="K91" s="35"/>
      <c r="L91" s="35"/>
      <c r="M91" s="35">
        <v>800000</v>
      </c>
      <c r="N91" s="35"/>
      <c r="O91" s="81"/>
      <c r="P91" s="10"/>
    </row>
    <row r="92" spans="1:16" s="12" customFormat="1" ht="21" hidden="1" customHeight="1">
      <c r="A92" s="37"/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35">
        <v>800000</v>
      </c>
      <c r="N92" s="44"/>
      <c r="O92" s="79"/>
      <c r="P92" s="11"/>
    </row>
    <row r="93" spans="1:16" s="12" customFormat="1" ht="21" hidden="1" customHeight="1">
      <c r="A93" s="37"/>
      <c r="B93" s="96"/>
      <c r="C93" s="95"/>
      <c r="D93" s="39"/>
      <c r="E93" s="35"/>
      <c r="F93" s="94"/>
      <c r="G93" s="43"/>
      <c r="H93" s="43"/>
      <c r="I93" s="43"/>
      <c r="J93" s="43"/>
      <c r="K93" s="44"/>
      <c r="L93" s="44"/>
      <c r="M93" s="35">
        <v>800000</v>
      </c>
      <c r="N93" s="44"/>
      <c r="O93" s="79"/>
      <c r="P93" s="11"/>
    </row>
    <row r="94" spans="1:16" ht="21" hidden="1" customHeight="1">
      <c r="A94" s="37"/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>
        <v>800000</v>
      </c>
      <c r="N94" s="35"/>
      <c r="O94" s="36"/>
      <c r="P94" s="10"/>
    </row>
    <row r="95" spans="1:16" ht="21" hidden="1" customHeight="1">
      <c r="A95" s="37"/>
      <c r="B95" s="96"/>
      <c r="C95" s="95"/>
      <c r="D95" s="39"/>
      <c r="E95" s="35"/>
      <c r="F95" s="94"/>
      <c r="G95" s="40"/>
      <c r="H95" s="40"/>
      <c r="I95" s="40"/>
      <c r="J95" s="40"/>
      <c r="K95" s="35"/>
      <c r="L95" s="35"/>
      <c r="M95" s="35">
        <v>800000</v>
      </c>
      <c r="N95" s="35"/>
      <c r="O95" s="36"/>
      <c r="P95" s="10"/>
    </row>
    <row r="96" spans="1:16" ht="21" hidden="1" customHeight="1">
      <c r="A96" s="37"/>
      <c r="B96" s="96"/>
      <c r="C96" s="97"/>
      <c r="D96" s="39"/>
      <c r="E96" s="35"/>
      <c r="F96" s="94"/>
      <c r="G96" s="40"/>
      <c r="H96" s="40"/>
      <c r="I96" s="40"/>
      <c r="J96" s="40"/>
      <c r="K96" s="35"/>
      <c r="L96" s="40"/>
      <c r="M96" s="35">
        <v>800000</v>
      </c>
      <c r="N96" s="35"/>
      <c r="O96" s="36"/>
      <c r="P96" s="10"/>
    </row>
    <row r="97" spans="1:17" ht="21" hidden="1" customHeight="1">
      <c r="A97" s="84"/>
      <c r="B97" s="101"/>
      <c r="C97" s="102"/>
      <c r="D97" s="85"/>
      <c r="E97" s="86"/>
      <c r="F97" s="103"/>
      <c r="G97" s="87"/>
      <c r="H97" s="87"/>
      <c r="I97" s="87"/>
      <c r="J97" s="87"/>
      <c r="K97" s="86"/>
      <c r="L97" s="87"/>
      <c r="M97" s="35">
        <v>800000</v>
      </c>
      <c r="N97" s="86"/>
      <c r="O97" s="47"/>
      <c r="P97" s="10"/>
    </row>
    <row r="98" spans="1:17" s="347" customFormat="1" ht="21.75" customHeight="1">
      <c r="A98" s="827" t="s">
        <v>577</v>
      </c>
      <c r="B98" s="827"/>
      <c r="C98" s="827"/>
      <c r="D98" s="827"/>
      <c r="E98" s="827"/>
      <c r="F98" s="827"/>
      <c r="G98" s="827"/>
      <c r="H98" s="827"/>
      <c r="I98" s="827"/>
      <c r="J98" s="827"/>
      <c r="K98" s="827"/>
      <c r="L98" s="827"/>
      <c r="M98" s="827"/>
      <c r="N98" s="827"/>
      <c r="O98" s="827"/>
      <c r="P98" s="135"/>
    </row>
    <row r="99" spans="1:17" ht="22.5" customHeight="1">
      <c r="A99" s="828" t="s">
        <v>445</v>
      </c>
      <c r="B99" s="828"/>
      <c r="C99" s="828"/>
      <c r="D99" s="828"/>
      <c r="E99" s="829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6"/>
    </row>
    <row r="100" spans="1:17" hidden="1">
      <c r="A100" s="830" t="s">
        <v>27</v>
      </c>
      <c r="B100" s="831" t="s">
        <v>145</v>
      </c>
      <c r="C100" s="832"/>
      <c r="D100" s="835" t="s">
        <v>30</v>
      </c>
      <c r="E100" s="836"/>
      <c r="F100" s="836"/>
      <c r="G100" s="836"/>
      <c r="H100" s="836"/>
      <c r="I100" s="836"/>
      <c r="J100" s="836"/>
      <c r="K100" s="836"/>
      <c r="L100" s="837"/>
      <c r="M100" s="838" t="s">
        <v>40</v>
      </c>
      <c r="N100" s="840" t="s">
        <v>31</v>
      </c>
      <c r="O100" s="838" t="s">
        <v>9</v>
      </c>
      <c r="P100" s="6"/>
    </row>
    <row r="101" spans="1:17" ht="25.5" hidden="1">
      <c r="A101" s="830"/>
      <c r="B101" s="833"/>
      <c r="C101" s="834"/>
      <c r="D101" s="48" t="s">
        <v>32</v>
      </c>
      <c r="E101" s="49" t="s">
        <v>33</v>
      </c>
      <c r="F101" s="49" t="s">
        <v>34</v>
      </c>
      <c r="G101" s="49" t="s">
        <v>35</v>
      </c>
      <c r="H101" s="49" t="s">
        <v>35</v>
      </c>
      <c r="I101" s="49"/>
      <c r="J101" s="49" t="s">
        <v>147</v>
      </c>
      <c r="K101" s="49" t="s">
        <v>313</v>
      </c>
      <c r="L101" s="49" t="s">
        <v>146</v>
      </c>
      <c r="M101" s="839"/>
      <c r="N101" s="840"/>
      <c r="O101" s="839"/>
      <c r="P101" s="6"/>
    </row>
    <row r="102" spans="1:17" s="24" customFormat="1" hidden="1">
      <c r="A102" s="50" t="s">
        <v>37</v>
      </c>
      <c r="B102" s="842" t="s">
        <v>412</v>
      </c>
      <c r="C102" s="843"/>
      <c r="D102" s="51">
        <f t="shared" ref="D102:N102" si="1">SUM(D103:D108)</f>
        <v>0</v>
      </c>
      <c r="E102" s="51">
        <f t="shared" si="1"/>
        <v>0</v>
      </c>
      <c r="F102" s="51">
        <f t="shared" si="1"/>
        <v>0</v>
      </c>
      <c r="G102" s="52">
        <f t="shared" si="1"/>
        <v>0</v>
      </c>
      <c r="H102" s="52">
        <f t="shared" si="1"/>
        <v>0</v>
      </c>
      <c r="I102" s="268"/>
      <c r="J102" s="53">
        <f t="shared" si="1"/>
        <v>0</v>
      </c>
      <c r="K102" s="51">
        <f t="shared" si="1"/>
        <v>0</v>
      </c>
      <c r="L102" s="54">
        <f t="shared" si="1"/>
        <v>0</v>
      </c>
      <c r="M102" s="55">
        <f t="shared" si="1"/>
        <v>0</v>
      </c>
      <c r="N102" s="56">
        <f t="shared" si="1"/>
        <v>0</v>
      </c>
      <c r="O102" s="57"/>
      <c r="P102" s="23"/>
      <c r="Q102" s="25"/>
    </row>
    <row r="103" spans="1:17" hidden="1">
      <c r="A103" s="58"/>
      <c r="B103" s="844"/>
      <c r="C103" s="845"/>
      <c r="D103" s="59"/>
      <c r="E103" s="59"/>
      <c r="F103" s="59"/>
      <c r="G103" s="60"/>
      <c r="H103" s="60"/>
      <c r="I103" s="60"/>
      <c r="J103" s="61"/>
      <c r="K103" s="62"/>
      <c r="L103" s="63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60"/>
      <c r="H104" s="60"/>
      <c r="I104" s="60"/>
      <c r="J104" s="61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60"/>
      <c r="H105" s="60"/>
      <c r="I105" s="60"/>
      <c r="J105" s="62"/>
      <c r="K105" s="67"/>
      <c r="L105" s="68"/>
      <c r="M105" s="64"/>
      <c r="N105" s="65"/>
      <c r="O105" s="66"/>
      <c r="P105" s="6"/>
    </row>
    <row r="106" spans="1:17" hidden="1">
      <c r="A106" s="58"/>
      <c r="B106" s="844"/>
      <c r="C106" s="845"/>
      <c r="D106" s="59"/>
      <c r="E106" s="59"/>
      <c r="F106" s="59"/>
      <c r="G106" s="60"/>
      <c r="H106" s="60"/>
      <c r="I106" s="60"/>
      <c r="J106" s="61"/>
      <c r="K106" s="67"/>
      <c r="L106" s="68"/>
      <c r="M106" s="64"/>
      <c r="N106" s="65"/>
      <c r="O106" s="66"/>
      <c r="P106" s="6"/>
    </row>
    <row r="107" spans="1:17" hidden="1">
      <c r="A107" s="58"/>
      <c r="B107" s="846"/>
      <c r="C107" s="846"/>
      <c r="D107" s="59"/>
      <c r="E107" s="59"/>
      <c r="F107" s="59"/>
      <c r="G107" s="60"/>
      <c r="H107" s="60"/>
      <c r="I107" s="60"/>
      <c r="J107" s="61"/>
      <c r="K107" s="67"/>
      <c r="L107" s="68"/>
      <c r="M107" s="64"/>
      <c r="N107" s="65">
        <f>SUM(D107:M107)*1490000</f>
        <v>0</v>
      </c>
      <c r="O107" s="66"/>
      <c r="P107" s="6"/>
    </row>
    <row r="108" spans="1:17" hidden="1">
      <c r="A108" s="69">
        <v>1</v>
      </c>
      <c r="B108" s="847"/>
      <c r="C108" s="847"/>
      <c r="D108" s="70"/>
      <c r="E108" s="70"/>
      <c r="F108" s="70"/>
      <c r="G108" s="71"/>
      <c r="H108" s="71"/>
      <c r="I108" s="71"/>
      <c r="J108" s="72"/>
      <c r="K108" s="73"/>
      <c r="L108" s="74"/>
      <c r="M108" s="75"/>
      <c r="N108" s="65"/>
      <c r="O108" s="77"/>
      <c r="P108" s="6"/>
    </row>
    <row r="109" spans="1:17">
      <c r="A109" s="17"/>
      <c r="B109" s="17"/>
      <c r="C109" s="17"/>
      <c r="D109" s="17"/>
      <c r="E109" s="17"/>
      <c r="F109" s="17"/>
      <c r="G109" s="17"/>
      <c r="H109" s="17"/>
      <c r="I109" s="17"/>
      <c r="J109" s="848" t="s">
        <v>438</v>
      </c>
      <c r="K109" s="848"/>
      <c r="L109" s="848"/>
      <c r="M109" s="848"/>
      <c r="N109" s="848"/>
      <c r="O109" s="848"/>
      <c r="P109" s="130"/>
    </row>
    <row r="110" spans="1:17" ht="15.4" customHeight="1">
      <c r="A110" s="812" t="s">
        <v>19</v>
      </c>
      <c r="B110" s="812"/>
      <c r="C110" s="812"/>
      <c r="D110" s="354"/>
      <c r="E110" s="812" t="s">
        <v>20</v>
      </c>
      <c r="F110" s="812"/>
      <c r="G110" s="2"/>
      <c r="H110" s="2"/>
      <c r="I110" s="2"/>
      <c r="J110" s="812" t="s">
        <v>21</v>
      </c>
      <c r="K110" s="812"/>
      <c r="L110" s="812"/>
      <c r="M110" s="812"/>
      <c r="N110" s="812"/>
      <c r="O110" s="812"/>
      <c r="P110" s="6"/>
    </row>
    <row r="111" spans="1:17" ht="15.4" customHeight="1">
      <c r="A111" s="7"/>
      <c r="B111" s="3"/>
      <c r="C111" s="13"/>
      <c r="E111" s="3"/>
      <c r="F111" s="3"/>
      <c r="G111" s="3"/>
      <c r="H111" s="3"/>
      <c r="I111" s="3"/>
      <c r="K111" s="3"/>
      <c r="L111" s="7"/>
      <c r="M111" s="3"/>
      <c r="N111" s="3"/>
      <c r="O111" s="3"/>
      <c r="P111" s="6"/>
    </row>
    <row r="112" spans="1:17" ht="40.5" customHeight="1">
      <c r="A112" s="7"/>
      <c r="B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6"/>
    </row>
    <row r="113" spans="1:16" ht="21" customHeight="1">
      <c r="A113" s="841" t="s">
        <v>568</v>
      </c>
      <c r="B113" s="841"/>
      <c r="C113" s="841"/>
      <c r="E113" s="841" t="s">
        <v>149</v>
      </c>
      <c r="F113" s="841"/>
      <c r="G113" s="19"/>
      <c r="H113" s="19"/>
      <c r="I113" s="19"/>
      <c r="J113" s="841" t="s">
        <v>43</v>
      </c>
      <c r="K113" s="841"/>
      <c r="L113" s="841"/>
      <c r="M113" s="841"/>
      <c r="N113" s="841"/>
      <c r="O113" s="841"/>
      <c r="P113" s="6"/>
    </row>
    <row r="114" spans="1:16">
      <c r="A114" s="5"/>
      <c r="B114" s="5"/>
      <c r="C114" s="5"/>
      <c r="D114" s="4"/>
      <c r="E114" s="5"/>
      <c r="F114" s="5"/>
      <c r="G114" s="5"/>
      <c r="H114" s="5"/>
      <c r="I114" s="5"/>
      <c r="K114" s="2"/>
      <c r="L114" s="5"/>
      <c r="M114" s="5"/>
      <c r="N114" s="5"/>
      <c r="O114" s="2"/>
      <c r="P114" s="6"/>
    </row>
    <row r="115" spans="1:16">
      <c r="A115" s="849" t="s">
        <v>22</v>
      </c>
      <c r="B115" s="849"/>
      <c r="C115" s="849"/>
      <c r="D115" s="849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  <c r="O115" s="849"/>
      <c r="P115" s="6"/>
    </row>
    <row r="116" spans="1:16">
      <c r="A116" s="5"/>
      <c r="B116" s="5"/>
      <c r="C116" s="5"/>
      <c r="D116" s="5"/>
      <c r="E116" s="5"/>
      <c r="F116" s="5"/>
      <c r="G116" s="5"/>
      <c r="H116" s="850" t="s">
        <v>24</v>
      </c>
      <c r="I116" s="850"/>
      <c r="J116" s="850"/>
      <c r="K116" s="850"/>
      <c r="L116" s="850"/>
      <c r="M116" s="850"/>
      <c r="N116" s="850"/>
      <c r="O116" s="850"/>
      <c r="P116" s="6"/>
    </row>
    <row r="117" spans="1:16">
      <c r="A117" s="7"/>
      <c r="B117" s="812" t="s">
        <v>23</v>
      </c>
      <c r="C117" s="812"/>
      <c r="D117" s="812"/>
      <c r="E117" s="7"/>
      <c r="F117" s="7"/>
      <c r="G117" s="7"/>
      <c r="H117" s="812" t="s">
        <v>39</v>
      </c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2"/>
      <c r="B118" s="812"/>
      <c r="C118" s="812"/>
      <c r="D118" s="812"/>
      <c r="E118" s="7"/>
      <c r="F118" s="7"/>
      <c r="G118" s="7"/>
      <c r="H118" s="812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7"/>
      <c r="B119" s="7"/>
      <c r="C119" s="7"/>
      <c r="D119" s="7"/>
      <c r="E119" s="7"/>
      <c r="F119" s="7"/>
      <c r="G119" s="7"/>
      <c r="H119" s="812"/>
      <c r="I119" s="812"/>
      <c r="J119" s="812"/>
      <c r="K119" s="812"/>
      <c r="L119" s="812"/>
      <c r="M119" s="812"/>
      <c r="N119" s="812"/>
      <c r="O119" s="812"/>
      <c r="P119" s="6"/>
    </row>
    <row r="120" spans="1:16">
      <c r="A120" s="809"/>
      <c r="B120" s="809"/>
      <c r="C120" s="809"/>
      <c r="D120" s="809"/>
      <c r="E120" s="809"/>
      <c r="F120" s="809"/>
      <c r="G120" s="809"/>
      <c r="H120" s="809"/>
      <c r="I120" s="809"/>
      <c r="J120" s="809"/>
      <c r="K120" s="851"/>
      <c r="L120" s="851"/>
      <c r="M120" s="851"/>
      <c r="N120" s="851"/>
      <c r="O120" s="851"/>
      <c r="P120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100:O101"/>
    <mergeCell ref="C17:D17"/>
    <mergeCell ref="B18:D18"/>
    <mergeCell ref="B19:D19"/>
    <mergeCell ref="B20:D20"/>
    <mergeCell ref="A98:O98"/>
    <mergeCell ref="A99:D99"/>
    <mergeCell ref="E99:O99"/>
    <mergeCell ref="A100:A101"/>
    <mergeCell ref="B100:C101"/>
    <mergeCell ref="D100:L100"/>
    <mergeCell ref="M100:M101"/>
    <mergeCell ref="N100:N101"/>
    <mergeCell ref="A113:C113"/>
    <mergeCell ref="E113:F113"/>
    <mergeCell ref="J113:O113"/>
    <mergeCell ref="B102:C102"/>
    <mergeCell ref="B103:C103"/>
    <mergeCell ref="B104:C104"/>
    <mergeCell ref="B105:C105"/>
    <mergeCell ref="B106:C106"/>
    <mergeCell ref="B107:C107"/>
    <mergeCell ref="B108:C108"/>
    <mergeCell ref="J109:O109"/>
    <mergeCell ref="A110:C110"/>
    <mergeCell ref="E110:F110"/>
    <mergeCell ref="J110:O110"/>
    <mergeCell ref="A115:O115"/>
    <mergeCell ref="H116:O116"/>
    <mergeCell ref="B117:D118"/>
    <mergeCell ref="H117:O119"/>
    <mergeCell ref="A120:J120"/>
    <mergeCell ref="K120:O12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20"/>
  <sheetViews>
    <sheetView showGridLines="0" tabSelected="1" topLeftCell="A23" workbookViewId="0">
      <selection activeCell="D104" sqref="D104"/>
    </sheetView>
  </sheetViews>
  <sheetFormatPr defaultRowHeight="15.75"/>
  <cols>
    <col min="1" max="1" width="6.6640625" style="778" customWidth="1"/>
    <col min="2" max="2" width="32.5" style="778" customWidth="1"/>
    <col min="3" max="3" width="19.1640625" style="8" customWidth="1"/>
    <col min="4" max="4" width="36" style="778" customWidth="1"/>
    <col min="5" max="5" width="14.5" style="778" customWidth="1"/>
    <col min="6" max="6" width="14.5" style="778" bestFit="1" customWidth="1"/>
    <col min="7" max="7" width="13.83203125" style="778" customWidth="1"/>
    <col min="8" max="8" width="11.5" style="778" hidden="1" customWidth="1"/>
    <col min="9" max="9" width="17" style="778" hidden="1" customWidth="1"/>
    <col min="10" max="13" width="12.1640625" style="778" customWidth="1"/>
    <col min="14" max="14" width="11.6640625" style="778" customWidth="1"/>
    <col min="15" max="15" width="18.6640625" style="778" customWidth="1"/>
    <col min="16" max="16" width="12.33203125" style="778" customWidth="1"/>
    <col min="17" max="16384" width="9.33203125" style="77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777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866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781" t="s">
        <v>17</v>
      </c>
      <c r="D16" s="781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82">
        <v>1</v>
      </c>
      <c r="B17" s="78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SUM(E21:E97)</f>
        <v>70197216</v>
      </c>
      <c r="F18" s="32">
        <f>SUM(F21:F97)</f>
        <v>0</v>
      </c>
      <c r="G18" s="32">
        <f>SUM(G21:G97)</f>
        <v>70197216</v>
      </c>
      <c r="H18" s="32">
        <f t="shared" ref="H18:O18" si="0">SUM(H21:H97)</f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4000563</v>
      </c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SUM(E21:E34)</f>
        <v>70197216</v>
      </c>
      <c r="F20" s="35">
        <f>SUM(F21:F34)</f>
        <v>0</v>
      </c>
      <c r="G20" s="35">
        <f>SUM(G21:G34)</f>
        <v>70197216</v>
      </c>
      <c r="H20" s="35">
        <f t="shared" ref="H20:O20" si="1">SUM(H21:H34)</f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4000563</v>
      </c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713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4" si="2">G22</f>
        <v>6671103</v>
      </c>
      <c r="F22" s="132"/>
      <c r="G22" s="132">
        <v>6671103</v>
      </c>
      <c r="H22" s="132"/>
      <c r="I22" s="267"/>
      <c r="J22" s="40"/>
      <c r="K22" s="35"/>
      <c r="L22" s="40"/>
      <c r="M22" s="35"/>
      <c r="N22" s="35"/>
      <c r="O22" s="713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2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713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2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713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2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713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2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713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2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713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2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713"/>
      <c r="P28" s="10"/>
    </row>
    <row r="29" spans="1:16" ht="15" customHeight="1">
      <c r="A29" s="291">
        <v>9</v>
      </c>
      <c r="B29" s="96" t="s">
        <v>775</v>
      </c>
      <c r="C29" s="95" t="s">
        <v>832</v>
      </c>
      <c r="D29" s="39" t="s">
        <v>143</v>
      </c>
      <c r="E29" s="35">
        <f t="shared" si="2"/>
        <v>4000562</v>
      </c>
      <c r="F29" s="132"/>
      <c r="G29" s="132">
        <v>4000562</v>
      </c>
      <c r="H29" s="132"/>
      <c r="I29" s="267"/>
      <c r="J29" s="40"/>
      <c r="K29" s="35"/>
      <c r="L29" s="35"/>
      <c r="M29" s="35"/>
      <c r="N29" s="35"/>
      <c r="O29" s="713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2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713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2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713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2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713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ref="E33" si="3">G33</f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15" customHeight="1">
      <c r="A34" s="291">
        <v>14</v>
      </c>
      <c r="B34" s="292" t="s">
        <v>867</v>
      </c>
      <c r="C34" s="293" t="s">
        <v>868</v>
      </c>
      <c r="D34" s="294" t="s">
        <v>143</v>
      </c>
      <c r="E34" s="298">
        <f t="shared" si="2"/>
        <v>4000563</v>
      </c>
      <c r="F34" s="295"/>
      <c r="G34" s="295">
        <v>4000563</v>
      </c>
      <c r="H34" s="295"/>
      <c r="I34" s="296"/>
      <c r="J34" s="297"/>
      <c r="K34" s="46"/>
      <c r="L34" s="46"/>
      <c r="M34" s="46"/>
      <c r="N34" s="46"/>
      <c r="O34" s="946">
        <f>G34</f>
        <v>4000563</v>
      </c>
      <c r="P34" s="10"/>
    </row>
    <row r="35" spans="1:16" ht="21" hidden="1" customHeight="1">
      <c r="A35" s="291">
        <v>15</v>
      </c>
      <c r="B35" s="125"/>
      <c r="C35" s="124"/>
      <c r="D35" s="107"/>
      <c r="E35" s="108"/>
      <c r="F35" s="123"/>
      <c r="G35" s="110"/>
      <c r="H35" s="110"/>
      <c r="I35" s="110"/>
      <c r="J35" s="110"/>
      <c r="K35" s="108"/>
      <c r="L35" s="108"/>
      <c r="M35" s="108"/>
      <c r="N35" s="108"/>
      <c r="O35" s="111"/>
      <c r="P35" s="10"/>
    </row>
    <row r="36" spans="1:16" ht="21" hidden="1" customHeight="1">
      <c r="A36" s="291">
        <v>16</v>
      </c>
      <c r="B36" s="114"/>
      <c r="C36" s="118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80"/>
      <c r="P36" s="10"/>
    </row>
    <row r="37" spans="1:16" ht="21" hidden="1" customHeight="1">
      <c r="A37" s="291">
        <v>17</v>
      </c>
      <c r="B37" s="119"/>
      <c r="C37" s="113"/>
      <c r="D37" s="39"/>
      <c r="E37" s="35"/>
      <c r="F37" s="112"/>
      <c r="G37" s="40"/>
      <c r="H37" s="40"/>
      <c r="I37" s="40"/>
      <c r="J37" s="40"/>
      <c r="K37" s="35"/>
      <c r="L37" s="35"/>
      <c r="M37" s="35"/>
      <c r="N37" s="35"/>
      <c r="O37" s="36"/>
      <c r="P37" s="10"/>
    </row>
    <row r="38" spans="1:16" ht="21" hidden="1" customHeight="1">
      <c r="A38" s="291">
        <v>18</v>
      </c>
      <c r="B38" s="120"/>
      <c r="C38" s="121"/>
      <c r="D38" s="85"/>
      <c r="E38" s="86"/>
      <c r="F38" s="122"/>
      <c r="G38" s="87"/>
      <c r="H38" s="87"/>
      <c r="I38" s="87"/>
      <c r="J38" s="87"/>
      <c r="K38" s="86"/>
      <c r="L38" s="86"/>
      <c r="M38" s="86"/>
      <c r="N38" s="86"/>
      <c r="O38" s="88"/>
      <c r="P38" s="10"/>
    </row>
    <row r="39" spans="1:16" ht="21" hidden="1" customHeight="1">
      <c r="A39" s="291">
        <v>19</v>
      </c>
      <c r="B39" s="104"/>
      <c r="C39" s="105"/>
      <c r="D39" s="107"/>
      <c r="E39" s="108"/>
      <c r="F39" s="109"/>
      <c r="G39" s="110"/>
      <c r="H39" s="110"/>
      <c r="I39" s="110"/>
      <c r="J39" s="110"/>
      <c r="K39" s="108"/>
      <c r="L39" s="108"/>
      <c r="M39" s="108"/>
      <c r="N39" s="108"/>
      <c r="O39" s="111"/>
      <c r="P39" s="10"/>
    </row>
    <row r="40" spans="1:16" ht="21" hidden="1" customHeight="1">
      <c r="A40" s="291">
        <v>20</v>
      </c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35"/>
      <c r="M40" s="35"/>
      <c r="N40" s="35"/>
      <c r="O40" s="36"/>
      <c r="P40" s="10"/>
    </row>
    <row r="41" spans="1:16" ht="21" hidden="1" customHeight="1">
      <c r="A41" s="291">
        <v>21</v>
      </c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40"/>
      <c r="M41" s="35"/>
      <c r="N41" s="35"/>
      <c r="O41" s="36"/>
      <c r="P41" s="10"/>
    </row>
    <row r="42" spans="1:16" ht="21" hidden="1" customHeight="1">
      <c r="A42" s="291">
        <v>22</v>
      </c>
      <c r="B42" s="96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291">
        <v>23</v>
      </c>
      <c r="B43" s="98"/>
      <c r="C43" s="95"/>
      <c r="D43" s="39"/>
      <c r="E43" s="35"/>
      <c r="F43" s="94"/>
      <c r="G43" s="40"/>
      <c r="H43" s="40"/>
      <c r="I43" s="40"/>
      <c r="J43" s="40"/>
      <c r="K43" s="35"/>
      <c r="L43" s="35"/>
      <c r="M43" s="35"/>
      <c r="N43" s="35"/>
      <c r="O43" s="36"/>
      <c r="P43" s="10"/>
    </row>
    <row r="44" spans="1:16" ht="21" hidden="1" customHeight="1">
      <c r="A44" s="291">
        <v>24</v>
      </c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40"/>
      <c r="M44" s="35"/>
      <c r="N44" s="35"/>
      <c r="O44" s="36"/>
      <c r="P44" s="10"/>
    </row>
    <row r="45" spans="1:16" ht="21" hidden="1" customHeight="1">
      <c r="A45" s="291">
        <v>25</v>
      </c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36"/>
      <c r="P45" s="10"/>
    </row>
    <row r="46" spans="1:16" ht="21" hidden="1" customHeight="1">
      <c r="A46" s="291">
        <v>26</v>
      </c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291">
        <v>27</v>
      </c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291">
        <v>28</v>
      </c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291">
        <v>29</v>
      </c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291">
        <v>30</v>
      </c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291">
        <v>31</v>
      </c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291">
        <v>32</v>
      </c>
      <c r="B52" s="96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291">
        <v>33</v>
      </c>
      <c r="B53" s="98"/>
      <c r="C53" s="95"/>
      <c r="D53" s="39"/>
      <c r="E53" s="35"/>
      <c r="F53" s="94"/>
      <c r="G53" s="40"/>
      <c r="H53" s="40"/>
      <c r="I53" s="40"/>
      <c r="J53" s="40"/>
      <c r="K53" s="35"/>
      <c r="L53" s="35"/>
      <c r="M53" s="35"/>
      <c r="N53" s="35"/>
      <c r="O53" s="78"/>
      <c r="P53" s="10"/>
    </row>
    <row r="54" spans="1:16" ht="21" hidden="1" customHeight="1">
      <c r="A54" s="291">
        <v>34</v>
      </c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40"/>
      <c r="M54" s="35"/>
      <c r="N54" s="35"/>
      <c r="O54" s="78"/>
      <c r="P54" s="10"/>
    </row>
    <row r="55" spans="1:16" ht="21" hidden="1" customHeight="1">
      <c r="A55" s="291">
        <v>35</v>
      </c>
      <c r="B55" s="96"/>
      <c r="C55" s="95"/>
      <c r="D55" s="39"/>
      <c r="E55" s="35"/>
      <c r="F55" s="94"/>
      <c r="G55" s="40"/>
      <c r="H55" s="40"/>
      <c r="I55" s="40"/>
      <c r="J55" s="40"/>
      <c r="K55" s="35"/>
      <c r="L55" s="35"/>
      <c r="M55" s="35"/>
      <c r="N55" s="35"/>
      <c r="O55" s="78"/>
      <c r="P55" s="10"/>
    </row>
    <row r="56" spans="1:16" s="12" customFormat="1" ht="21" hidden="1" customHeight="1">
      <c r="A56" s="291">
        <v>36</v>
      </c>
      <c r="B56" s="96"/>
      <c r="C56" s="95"/>
      <c r="D56" s="39"/>
      <c r="E56" s="35"/>
      <c r="F56" s="94"/>
      <c r="G56" s="43"/>
      <c r="H56" s="43"/>
      <c r="I56" s="43"/>
      <c r="J56" s="43"/>
      <c r="K56" s="44"/>
      <c r="L56" s="44"/>
      <c r="M56" s="44"/>
      <c r="N56" s="44"/>
      <c r="O56" s="79"/>
      <c r="P56" s="11"/>
    </row>
    <row r="57" spans="1:16" ht="21" hidden="1" customHeight="1">
      <c r="A57" s="291">
        <v>37</v>
      </c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78"/>
      <c r="P57" s="10"/>
    </row>
    <row r="58" spans="1:16" ht="22.5" hidden="1" customHeight="1">
      <c r="A58" s="291">
        <v>38</v>
      </c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1"/>
      <c r="P58" s="10"/>
    </row>
    <row r="59" spans="1:16" ht="21" hidden="1" customHeight="1">
      <c r="A59" s="291">
        <v>39</v>
      </c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2"/>
      <c r="P59" s="10"/>
    </row>
    <row r="60" spans="1:16" ht="21" hidden="1" customHeight="1">
      <c r="A60" s="291">
        <v>40</v>
      </c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291">
        <v>41</v>
      </c>
      <c r="B61" s="96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1" hidden="1" customHeight="1">
      <c r="A62" s="291">
        <v>42</v>
      </c>
      <c r="B62" s="98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0.25" hidden="1" customHeight="1">
      <c r="A63" s="291">
        <v>43</v>
      </c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291">
        <v>44</v>
      </c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291">
        <v>45</v>
      </c>
      <c r="B65" s="96"/>
      <c r="C65" s="95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291">
        <v>46</v>
      </c>
      <c r="B66" s="99"/>
      <c r="C66" s="100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3"/>
      <c r="P66" s="10"/>
    </row>
    <row r="67" spans="1:16" ht="21" hidden="1" customHeight="1">
      <c r="A67" s="291">
        <v>47</v>
      </c>
      <c r="B67" s="96"/>
      <c r="C67" s="95"/>
      <c r="D67" s="39"/>
      <c r="E67" s="35"/>
      <c r="F67" s="94"/>
      <c r="G67" s="40"/>
      <c r="H67" s="40"/>
      <c r="I67" s="40"/>
      <c r="J67" s="40"/>
      <c r="K67" s="35"/>
      <c r="L67" s="35"/>
      <c r="M67" s="35"/>
      <c r="N67" s="35"/>
      <c r="O67" s="81"/>
      <c r="P67" s="10"/>
    </row>
    <row r="68" spans="1:16" s="12" customFormat="1" ht="21" hidden="1" customHeight="1">
      <c r="A68" s="291">
        <v>48</v>
      </c>
      <c r="B68" s="96"/>
      <c r="C68" s="95"/>
      <c r="D68" s="39"/>
      <c r="E68" s="35"/>
      <c r="F68" s="94"/>
      <c r="G68" s="43"/>
      <c r="H68" s="43"/>
      <c r="I68" s="43"/>
      <c r="J68" s="43"/>
      <c r="K68" s="44"/>
      <c r="L68" s="44"/>
      <c r="M68" s="44"/>
      <c r="N68" s="44"/>
      <c r="O68" s="79"/>
      <c r="P68" s="11"/>
    </row>
    <row r="69" spans="1:16" ht="21" hidden="1" customHeight="1">
      <c r="A69" s="291">
        <v>49</v>
      </c>
      <c r="B69" s="96"/>
      <c r="C69" s="97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291">
        <v>50</v>
      </c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35"/>
      <c r="M70" s="35"/>
      <c r="N70" s="35"/>
      <c r="O70" s="36"/>
      <c r="P70" s="10"/>
    </row>
    <row r="71" spans="1:16" ht="21" hidden="1" customHeight="1">
      <c r="A71" s="291">
        <v>51</v>
      </c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40"/>
      <c r="M71" s="35"/>
      <c r="N71" s="35"/>
      <c r="O71" s="36"/>
      <c r="P71" s="10"/>
    </row>
    <row r="72" spans="1:16" ht="21" hidden="1" customHeight="1">
      <c r="A72" s="291">
        <v>52</v>
      </c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291">
        <v>53</v>
      </c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291">
        <v>54</v>
      </c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3"/>
      <c r="P74" s="10"/>
    </row>
    <row r="75" spans="1:16" ht="21" hidden="1" customHeight="1">
      <c r="A75" s="291">
        <v>55</v>
      </c>
      <c r="B75" s="96"/>
      <c r="C75" s="95"/>
      <c r="D75" s="39"/>
      <c r="E75" s="35"/>
      <c r="F75" s="94"/>
      <c r="G75" s="40"/>
      <c r="H75" s="40"/>
      <c r="I75" s="40"/>
      <c r="J75" s="40"/>
      <c r="K75" s="35"/>
      <c r="L75" s="35"/>
      <c r="M75" s="35"/>
      <c r="N75" s="35"/>
      <c r="O75" s="81"/>
      <c r="P75" s="10"/>
    </row>
    <row r="76" spans="1:16" s="12" customFormat="1" ht="21" hidden="1" customHeight="1">
      <c r="A76" s="291">
        <v>56</v>
      </c>
      <c r="B76" s="96"/>
      <c r="C76" s="95"/>
      <c r="D76" s="39"/>
      <c r="E76" s="35"/>
      <c r="F76" s="94"/>
      <c r="G76" s="43"/>
      <c r="H76" s="43"/>
      <c r="I76" s="43"/>
      <c r="J76" s="43"/>
      <c r="K76" s="44"/>
      <c r="L76" s="44"/>
      <c r="M76" s="44"/>
      <c r="N76" s="44"/>
      <c r="O76" s="79"/>
      <c r="P76" s="11"/>
    </row>
    <row r="77" spans="1:16" ht="21" hidden="1" customHeight="1">
      <c r="A77" s="291">
        <v>57</v>
      </c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291">
        <v>58</v>
      </c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35"/>
      <c r="M78" s="35"/>
      <c r="N78" s="35"/>
      <c r="O78" s="36"/>
      <c r="P78" s="10"/>
    </row>
    <row r="79" spans="1:16" ht="21" hidden="1" customHeight="1">
      <c r="A79" s="291">
        <v>59</v>
      </c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40"/>
      <c r="M79" s="35"/>
      <c r="N79" s="35"/>
      <c r="O79" s="36"/>
      <c r="P79" s="10"/>
    </row>
    <row r="80" spans="1:16" ht="21" hidden="1" customHeight="1">
      <c r="A80" s="291">
        <v>60</v>
      </c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291">
        <v>61</v>
      </c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291">
        <v>62</v>
      </c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3"/>
      <c r="P82" s="10"/>
    </row>
    <row r="83" spans="1:16" ht="21" hidden="1" customHeight="1">
      <c r="A83" s="291">
        <v>63</v>
      </c>
      <c r="B83" s="96"/>
      <c r="C83" s="95"/>
      <c r="D83" s="39"/>
      <c r="E83" s="35"/>
      <c r="F83" s="94"/>
      <c r="G83" s="40"/>
      <c r="H83" s="40"/>
      <c r="I83" s="40"/>
      <c r="J83" s="40"/>
      <c r="K83" s="35"/>
      <c r="L83" s="35"/>
      <c r="M83" s="35"/>
      <c r="N83" s="35"/>
      <c r="O83" s="81"/>
      <c r="P83" s="10"/>
    </row>
    <row r="84" spans="1:16" s="12" customFormat="1" ht="21" hidden="1" customHeight="1">
      <c r="A84" s="291">
        <v>64</v>
      </c>
      <c r="B84" s="96"/>
      <c r="C84" s="95"/>
      <c r="D84" s="39"/>
      <c r="E84" s="35"/>
      <c r="F84" s="94"/>
      <c r="G84" s="43"/>
      <c r="H84" s="43"/>
      <c r="I84" s="43"/>
      <c r="J84" s="43"/>
      <c r="K84" s="44"/>
      <c r="L84" s="44"/>
      <c r="M84" s="44"/>
      <c r="N84" s="44"/>
      <c r="O84" s="79"/>
      <c r="P84" s="11"/>
    </row>
    <row r="85" spans="1:16" ht="21" hidden="1" customHeight="1">
      <c r="A85" s="291">
        <v>65</v>
      </c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291">
        <v>66</v>
      </c>
      <c r="B86" s="96"/>
      <c r="C86" s="95"/>
      <c r="D86" s="39"/>
      <c r="E86" s="35"/>
      <c r="F86" s="94"/>
      <c r="G86" s="40"/>
      <c r="H86" s="40"/>
      <c r="I86" s="40"/>
      <c r="J86" s="40"/>
      <c r="K86" s="35"/>
      <c r="L86" s="35"/>
      <c r="M86" s="35"/>
      <c r="N86" s="35"/>
      <c r="O86" s="36"/>
      <c r="P86" s="10"/>
    </row>
    <row r="87" spans="1:16" ht="21" hidden="1" customHeight="1">
      <c r="A87" s="291">
        <v>67</v>
      </c>
      <c r="B87" s="98"/>
      <c r="C87" s="95"/>
      <c r="D87" s="39"/>
      <c r="E87" s="35"/>
      <c r="F87" s="94"/>
      <c r="G87" s="40"/>
      <c r="H87" s="40"/>
      <c r="I87" s="40"/>
      <c r="J87" s="40"/>
      <c r="K87" s="35"/>
      <c r="L87" s="40"/>
      <c r="M87" s="35"/>
      <c r="N87" s="35"/>
      <c r="O87" s="36"/>
      <c r="P87" s="10"/>
    </row>
    <row r="88" spans="1:16" ht="21" hidden="1" customHeight="1">
      <c r="A88" s="291">
        <v>68</v>
      </c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291">
        <v>69</v>
      </c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291">
        <v>70</v>
      </c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3"/>
      <c r="P90" s="10"/>
    </row>
    <row r="91" spans="1:16" ht="21" hidden="1" customHeight="1">
      <c r="A91" s="291">
        <v>71</v>
      </c>
      <c r="B91" s="96"/>
      <c r="C91" s="95"/>
      <c r="D91" s="39"/>
      <c r="E91" s="35"/>
      <c r="F91" s="94"/>
      <c r="G91" s="40"/>
      <c r="H91" s="40"/>
      <c r="I91" s="40"/>
      <c r="J91" s="40"/>
      <c r="K91" s="35"/>
      <c r="L91" s="35"/>
      <c r="M91" s="35"/>
      <c r="N91" s="35"/>
      <c r="O91" s="81"/>
      <c r="P91" s="10"/>
    </row>
    <row r="92" spans="1:16" s="12" customFormat="1" ht="21" hidden="1" customHeight="1">
      <c r="A92" s="291">
        <v>72</v>
      </c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s="12" customFormat="1" ht="21" hidden="1" customHeight="1">
      <c r="A93" s="291">
        <v>73</v>
      </c>
      <c r="B93" s="96"/>
      <c r="C93" s="95"/>
      <c r="D93" s="39"/>
      <c r="E93" s="35"/>
      <c r="F93" s="94"/>
      <c r="G93" s="43"/>
      <c r="H93" s="43"/>
      <c r="I93" s="43"/>
      <c r="J93" s="43"/>
      <c r="K93" s="44"/>
      <c r="L93" s="44"/>
      <c r="M93" s="44"/>
      <c r="N93" s="44"/>
      <c r="O93" s="79"/>
      <c r="P93" s="11"/>
    </row>
    <row r="94" spans="1:16" ht="21" hidden="1" customHeight="1">
      <c r="A94" s="291">
        <v>74</v>
      </c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291">
        <v>75</v>
      </c>
      <c r="B95" s="96"/>
      <c r="C95" s="95"/>
      <c r="D95" s="39"/>
      <c r="E95" s="35"/>
      <c r="F95" s="94"/>
      <c r="G95" s="40"/>
      <c r="H95" s="40"/>
      <c r="I95" s="40"/>
      <c r="J95" s="40"/>
      <c r="K95" s="35"/>
      <c r="L95" s="35"/>
      <c r="M95" s="35"/>
      <c r="N95" s="35"/>
      <c r="O95" s="36"/>
      <c r="P95" s="10"/>
    </row>
    <row r="96" spans="1:16" ht="21" hidden="1" customHeight="1">
      <c r="A96" s="291">
        <v>76</v>
      </c>
      <c r="B96" s="96"/>
      <c r="C96" s="97"/>
      <c r="D96" s="39"/>
      <c r="E96" s="35"/>
      <c r="F96" s="94"/>
      <c r="G96" s="40"/>
      <c r="H96" s="40"/>
      <c r="I96" s="40"/>
      <c r="J96" s="40"/>
      <c r="K96" s="35"/>
      <c r="L96" s="40"/>
      <c r="M96" s="35"/>
      <c r="N96" s="35"/>
      <c r="O96" s="36"/>
      <c r="P96" s="10"/>
    </row>
    <row r="97" spans="1:17" ht="21" hidden="1" customHeight="1">
      <c r="A97" s="291">
        <v>77</v>
      </c>
      <c r="B97" s="101"/>
      <c r="C97" s="102"/>
      <c r="D97" s="85"/>
      <c r="E97" s="86"/>
      <c r="F97" s="103"/>
      <c r="G97" s="87"/>
      <c r="H97" s="87"/>
      <c r="I97" s="87"/>
      <c r="J97" s="87"/>
      <c r="K97" s="86"/>
      <c r="L97" s="87"/>
      <c r="M97" s="86"/>
      <c r="N97" s="86"/>
      <c r="O97" s="47"/>
      <c r="P97" s="10"/>
    </row>
    <row r="98" spans="1:17" s="783" customFormat="1" ht="21.75" customHeight="1">
      <c r="A98" s="827" t="s">
        <v>869</v>
      </c>
      <c r="B98" s="827"/>
      <c r="C98" s="827"/>
      <c r="D98" s="827"/>
      <c r="E98" s="827"/>
      <c r="F98" s="827"/>
      <c r="G98" s="827"/>
      <c r="H98" s="827"/>
      <c r="I98" s="827"/>
      <c r="J98" s="827"/>
      <c r="K98" s="827"/>
      <c r="L98" s="827"/>
      <c r="M98" s="827"/>
      <c r="N98" s="827"/>
      <c r="O98" s="827"/>
      <c r="P98" s="135"/>
    </row>
    <row r="99" spans="1:17" ht="22.5" customHeight="1">
      <c r="A99" s="828" t="s">
        <v>870</v>
      </c>
      <c r="B99" s="828"/>
      <c r="C99" s="828"/>
      <c r="D99" s="828"/>
      <c r="E99" s="829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6"/>
    </row>
    <row r="100" spans="1:17" ht="22.5" customHeight="1">
      <c r="A100" s="371">
        <v>1</v>
      </c>
      <c r="B100" s="379" t="s">
        <v>698</v>
      </c>
      <c r="C100" s="380">
        <v>4000563</v>
      </c>
      <c r="D100" s="779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6"/>
    </row>
    <row r="101" spans="1:17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848" t="s">
        <v>729</v>
      </c>
      <c r="K101" s="848"/>
      <c r="L101" s="848"/>
      <c r="M101" s="848"/>
      <c r="N101" s="848"/>
      <c r="O101" s="848"/>
      <c r="P101" s="6"/>
    </row>
    <row r="102" spans="1:17">
      <c r="A102" s="812" t="s">
        <v>19</v>
      </c>
      <c r="B102" s="812"/>
      <c r="C102" s="812"/>
      <c r="D102" s="136"/>
      <c r="E102" s="812" t="s">
        <v>20</v>
      </c>
      <c r="F102" s="812"/>
      <c r="G102" s="2"/>
      <c r="H102" s="2"/>
      <c r="I102" s="2"/>
      <c r="J102" s="812" t="s">
        <v>21</v>
      </c>
      <c r="K102" s="812"/>
      <c r="L102" s="812"/>
      <c r="M102" s="812"/>
      <c r="N102" s="812"/>
      <c r="O102" s="812"/>
      <c r="P102" s="6"/>
    </row>
    <row r="103" spans="1:17" s="24" customFormat="1">
      <c r="A103" s="7"/>
      <c r="B103" s="3"/>
      <c r="C103" s="13"/>
      <c r="D103" s="778"/>
      <c r="E103" s="3"/>
      <c r="F103" s="3"/>
      <c r="G103" s="3"/>
      <c r="H103" s="3"/>
      <c r="I103" s="3"/>
      <c r="J103" s="778"/>
      <c r="K103" s="3"/>
      <c r="L103" s="7"/>
      <c r="M103" s="3"/>
      <c r="N103" s="3"/>
      <c r="O103" s="3"/>
      <c r="P103" s="23"/>
      <c r="Q103" s="25"/>
    </row>
    <row r="104" spans="1:17">
      <c r="A104" s="7"/>
      <c r="B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6"/>
    </row>
    <row r="105" spans="1:17" ht="14.25" customHeight="1">
      <c r="A105" s="841" t="s">
        <v>568</v>
      </c>
      <c r="B105" s="841"/>
      <c r="C105" s="841"/>
      <c r="E105" s="841" t="s">
        <v>149</v>
      </c>
      <c r="F105" s="841"/>
      <c r="G105" s="19"/>
      <c r="H105" s="19"/>
      <c r="I105" s="19"/>
      <c r="J105" s="841" t="s">
        <v>43</v>
      </c>
      <c r="K105" s="841"/>
      <c r="L105" s="841"/>
      <c r="M105" s="841"/>
      <c r="N105" s="841"/>
      <c r="O105" s="841"/>
      <c r="P105" s="6"/>
    </row>
    <row r="106" spans="1:17" ht="27" customHeight="1">
      <c r="A106" s="849" t="s">
        <v>22</v>
      </c>
      <c r="B106" s="849"/>
      <c r="C106" s="849"/>
      <c r="D106" s="849"/>
      <c r="E106" s="849"/>
      <c r="F106" s="849"/>
      <c r="G106" s="849"/>
      <c r="H106" s="849"/>
      <c r="I106" s="849"/>
      <c r="J106" s="849"/>
      <c r="K106" s="849"/>
      <c r="L106" s="849"/>
      <c r="M106" s="849"/>
      <c r="N106" s="849"/>
      <c r="O106" s="849"/>
      <c r="P106" s="6"/>
    </row>
    <row r="107" spans="1:17">
      <c r="A107" s="5"/>
      <c r="B107" s="5"/>
      <c r="C107" s="5"/>
      <c r="D107" s="5"/>
      <c r="E107" s="5"/>
      <c r="F107" s="5"/>
      <c r="G107" s="5"/>
      <c r="H107" s="850" t="s">
        <v>24</v>
      </c>
      <c r="I107" s="850"/>
      <c r="J107" s="850"/>
      <c r="K107" s="850"/>
      <c r="L107" s="850"/>
      <c r="M107" s="850"/>
      <c r="N107" s="850"/>
      <c r="O107" s="850"/>
      <c r="P107" s="6"/>
    </row>
    <row r="108" spans="1:17">
      <c r="A108" s="7"/>
      <c r="B108" s="812" t="s">
        <v>23</v>
      </c>
      <c r="C108" s="812"/>
      <c r="D108" s="812"/>
      <c r="E108" s="7"/>
      <c r="F108" s="7"/>
      <c r="G108" s="7"/>
      <c r="H108" s="812" t="s">
        <v>39</v>
      </c>
      <c r="I108" s="812"/>
      <c r="J108" s="812"/>
      <c r="K108" s="812"/>
      <c r="L108" s="812"/>
      <c r="M108" s="812"/>
      <c r="N108" s="812"/>
      <c r="O108" s="812"/>
      <c r="P108" s="6"/>
    </row>
    <row r="109" spans="1:17">
      <c r="A109" s="2"/>
      <c r="B109" s="812"/>
      <c r="C109" s="812"/>
      <c r="D109" s="812"/>
      <c r="E109" s="7"/>
      <c r="F109" s="7"/>
      <c r="G109" s="7"/>
      <c r="H109" s="812"/>
      <c r="I109" s="812"/>
      <c r="J109" s="812"/>
      <c r="K109" s="812"/>
      <c r="L109" s="812"/>
      <c r="M109" s="812"/>
      <c r="N109" s="812"/>
      <c r="O109" s="812"/>
      <c r="P109" s="130"/>
    </row>
    <row r="110" spans="1:17" ht="15.4" customHeight="1">
      <c r="A110" s="7"/>
      <c r="B110" s="7"/>
      <c r="C110" s="7"/>
      <c r="D110" s="7"/>
      <c r="E110" s="7"/>
      <c r="F110" s="7"/>
      <c r="G110" s="7"/>
      <c r="H110" s="812"/>
      <c r="I110" s="812"/>
      <c r="J110" s="812"/>
      <c r="K110" s="812"/>
      <c r="L110" s="812"/>
      <c r="M110" s="812"/>
      <c r="N110" s="812"/>
      <c r="O110" s="812"/>
      <c r="P110" s="6"/>
    </row>
    <row r="111" spans="1:17" ht="15.4" customHeight="1">
      <c r="A111" s="809"/>
      <c r="B111" s="809"/>
      <c r="C111" s="809"/>
      <c r="D111" s="809"/>
      <c r="E111" s="809"/>
      <c r="F111" s="809"/>
      <c r="G111" s="809"/>
      <c r="H111" s="809"/>
      <c r="I111" s="809"/>
      <c r="J111" s="809"/>
      <c r="K111" s="851"/>
      <c r="L111" s="851"/>
      <c r="M111" s="851"/>
      <c r="N111" s="851"/>
      <c r="O111" s="851"/>
      <c r="P111" s="6"/>
    </row>
    <row r="112" spans="1:17" ht="23.25" customHeight="1">
      <c r="P112" s="6"/>
    </row>
    <row r="113" spans="16:16" ht="21" customHeight="1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  <row r="120" spans="16:16">
      <c r="P120" s="6"/>
    </row>
  </sheetData>
  <mergeCells count="42">
    <mergeCell ref="A106:O106"/>
    <mergeCell ref="H107:O107"/>
    <mergeCell ref="B108:D109"/>
    <mergeCell ref="H108:O110"/>
    <mergeCell ref="A111:J111"/>
    <mergeCell ref="K111:O111"/>
    <mergeCell ref="J101:O101"/>
    <mergeCell ref="A102:C102"/>
    <mergeCell ref="E102:F102"/>
    <mergeCell ref="J102:O102"/>
    <mergeCell ref="A105:C105"/>
    <mergeCell ref="E105:F105"/>
    <mergeCell ref="J105:O105"/>
    <mergeCell ref="C17:D17"/>
    <mergeCell ref="B18:D18"/>
    <mergeCell ref="B19:D19"/>
    <mergeCell ref="B20:D20"/>
    <mergeCell ref="A98:O98"/>
    <mergeCell ref="A99:D99"/>
    <mergeCell ref="E99:O99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8:B8"/>
    <mergeCell ref="C8:O8"/>
    <mergeCell ref="A9:B9"/>
    <mergeCell ref="C9:O10"/>
    <mergeCell ref="A10:B10"/>
    <mergeCell ref="A11:D11"/>
    <mergeCell ref="E11:O11"/>
    <mergeCell ref="A1:J1"/>
    <mergeCell ref="A2:N2"/>
    <mergeCell ref="A3:N3"/>
    <mergeCell ref="A4:O4"/>
    <mergeCell ref="C6:D6"/>
    <mergeCell ref="E6:H6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R119"/>
  <sheetViews>
    <sheetView showGridLines="0" topLeftCell="A5" workbookViewId="0">
      <selection activeCell="J23" sqref="J23"/>
    </sheetView>
  </sheetViews>
  <sheetFormatPr defaultRowHeight="15.75"/>
  <cols>
    <col min="1" max="1" width="6.6640625" style="749" customWidth="1"/>
    <col min="2" max="2" width="32.5" style="749" customWidth="1"/>
    <col min="3" max="3" width="19.1640625" style="8" customWidth="1"/>
    <col min="4" max="4" width="36" style="749" customWidth="1"/>
    <col min="5" max="5" width="14.5" style="749" customWidth="1"/>
    <col min="6" max="6" width="14.5" style="749" bestFit="1" customWidth="1"/>
    <col min="7" max="7" width="13.83203125" style="749" customWidth="1"/>
    <col min="8" max="8" width="11.5" style="749" hidden="1" customWidth="1"/>
    <col min="9" max="9" width="17" style="749" hidden="1" customWidth="1"/>
    <col min="10" max="13" width="12.1640625" style="749" customWidth="1"/>
    <col min="14" max="14" width="11.6640625" style="749" customWidth="1"/>
    <col min="15" max="15" width="18.6640625" style="749" customWidth="1"/>
    <col min="16" max="16" width="12.33203125" style="749" customWidth="1"/>
    <col min="17" max="16384" width="9.33203125" style="74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750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848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751" t="s">
        <v>17</v>
      </c>
      <c r="D16" s="751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52">
        <v>1</v>
      </c>
      <c r="B17" s="75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SUM(E21:E96)</f>
        <v>66196653</v>
      </c>
      <c r="F18" s="32">
        <f>SUM(F21:F96)</f>
        <v>0</v>
      </c>
      <c r="G18" s="32">
        <f>SUM(G21:G96)</f>
        <v>66196653</v>
      </c>
      <c r="H18" s="32">
        <f t="shared" ref="H18:O18" si="0">SUM(H21:H96)</f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SUM(E21:E33)</f>
        <v>66196653</v>
      </c>
      <c r="F20" s="35">
        <f>SUM(F21:F33)</f>
        <v>0</v>
      </c>
      <c r="G20" s="35">
        <f>SUM(G21:G33)</f>
        <v>66196653</v>
      </c>
      <c r="H20" s="35">
        <f t="shared" ref="H20:O20" si="1">SUM(H21:H33)</f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713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3" si="2">G22</f>
        <v>6671103</v>
      </c>
      <c r="F22" s="132"/>
      <c r="G22" s="132">
        <v>6671103</v>
      </c>
      <c r="H22" s="132"/>
      <c r="I22" s="267"/>
      <c r="J22" s="40"/>
      <c r="K22" s="35"/>
      <c r="L22" s="40"/>
      <c r="M22" s="35"/>
      <c r="N22" s="35"/>
      <c r="O22" s="713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2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713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2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713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2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713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2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713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2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713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2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713"/>
      <c r="P28" s="10"/>
    </row>
    <row r="29" spans="1:16" ht="15" customHeight="1">
      <c r="A29" s="291">
        <v>9</v>
      </c>
      <c r="B29" s="96" t="s">
        <v>775</v>
      </c>
      <c r="C29" s="95" t="s">
        <v>832</v>
      </c>
      <c r="D29" s="39" t="s">
        <v>143</v>
      </c>
      <c r="E29" s="35">
        <f t="shared" si="2"/>
        <v>4000562</v>
      </c>
      <c r="F29" s="132"/>
      <c r="G29" s="132">
        <v>4000562</v>
      </c>
      <c r="H29" s="132"/>
      <c r="I29" s="267"/>
      <c r="J29" s="40"/>
      <c r="K29" s="35"/>
      <c r="L29" s="35"/>
      <c r="M29" s="35"/>
      <c r="N29" s="35"/>
      <c r="O29" s="713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2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713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2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713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2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713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si="2"/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21" hidden="1" customHeight="1">
      <c r="A34" s="291">
        <v>15</v>
      </c>
      <c r="B34" s="125"/>
      <c r="C34" s="124"/>
      <c r="D34" s="107"/>
      <c r="E34" s="108"/>
      <c r="F34" s="123"/>
      <c r="G34" s="110"/>
      <c r="H34" s="110"/>
      <c r="I34" s="110"/>
      <c r="J34" s="110"/>
      <c r="K34" s="108"/>
      <c r="L34" s="108"/>
      <c r="M34" s="108"/>
      <c r="N34" s="108"/>
      <c r="O34" s="111"/>
      <c r="P34" s="10"/>
    </row>
    <row r="35" spans="1:16" ht="21" hidden="1" customHeight="1">
      <c r="A35" s="291">
        <v>16</v>
      </c>
      <c r="B35" s="114"/>
      <c r="C35" s="118"/>
      <c r="D35" s="39"/>
      <c r="E35" s="35"/>
      <c r="F35" s="112"/>
      <c r="G35" s="40"/>
      <c r="H35" s="40"/>
      <c r="I35" s="40"/>
      <c r="J35" s="40"/>
      <c r="K35" s="35"/>
      <c r="L35" s="35"/>
      <c r="M35" s="35"/>
      <c r="N35" s="35"/>
      <c r="O35" s="80"/>
      <c r="P35" s="10"/>
    </row>
    <row r="36" spans="1:16" ht="21" hidden="1" customHeight="1">
      <c r="A36" s="291">
        <v>17</v>
      </c>
      <c r="B36" s="119"/>
      <c r="C36" s="113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36"/>
      <c r="P36" s="10"/>
    </row>
    <row r="37" spans="1:16" ht="21" hidden="1" customHeight="1">
      <c r="A37" s="291">
        <v>18</v>
      </c>
      <c r="B37" s="120"/>
      <c r="C37" s="121"/>
      <c r="D37" s="85"/>
      <c r="E37" s="86"/>
      <c r="F37" s="122"/>
      <c r="G37" s="87"/>
      <c r="H37" s="87"/>
      <c r="I37" s="87"/>
      <c r="J37" s="87"/>
      <c r="K37" s="86"/>
      <c r="L37" s="86"/>
      <c r="M37" s="86"/>
      <c r="N37" s="86"/>
      <c r="O37" s="88"/>
      <c r="P37" s="10"/>
    </row>
    <row r="38" spans="1:16" ht="21" hidden="1" customHeight="1">
      <c r="A38" s="291">
        <v>19</v>
      </c>
      <c r="B38" s="104"/>
      <c r="C38" s="105"/>
      <c r="D38" s="107"/>
      <c r="E38" s="108"/>
      <c r="F38" s="109"/>
      <c r="G38" s="110"/>
      <c r="H38" s="110"/>
      <c r="I38" s="110"/>
      <c r="J38" s="110"/>
      <c r="K38" s="108"/>
      <c r="L38" s="108"/>
      <c r="M38" s="108"/>
      <c r="N38" s="108"/>
      <c r="O38" s="111"/>
      <c r="P38" s="10"/>
    </row>
    <row r="39" spans="1:16" ht="21" hidden="1" customHeight="1">
      <c r="A39" s="291">
        <v>20</v>
      </c>
      <c r="B39" s="96"/>
      <c r="C39" s="95"/>
      <c r="D39" s="39"/>
      <c r="E39" s="35"/>
      <c r="F39" s="94"/>
      <c r="G39" s="40"/>
      <c r="H39" s="40"/>
      <c r="I39" s="40"/>
      <c r="J39" s="40"/>
      <c r="K39" s="35"/>
      <c r="L39" s="35"/>
      <c r="M39" s="35"/>
      <c r="N39" s="35"/>
      <c r="O39" s="36"/>
      <c r="P39" s="10"/>
    </row>
    <row r="40" spans="1:16" ht="21" hidden="1" customHeight="1">
      <c r="A40" s="291">
        <v>21</v>
      </c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40"/>
      <c r="M40" s="35"/>
      <c r="N40" s="35"/>
      <c r="O40" s="36"/>
      <c r="P40" s="10"/>
    </row>
    <row r="41" spans="1:16" ht="21" hidden="1" customHeight="1">
      <c r="A41" s="291">
        <v>22</v>
      </c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35"/>
      <c r="M41" s="35"/>
      <c r="N41" s="35"/>
      <c r="O41" s="36"/>
      <c r="P41" s="10"/>
    </row>
    <row r="42" spans="1:16" ht="21" hidden="1" customHeight="1">
      <c r="A42" s="291">
        <v>23</v>
      </c>
      <c r="B42" s="98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291">
        <v>24</v>
      </c>
      <c r="B43" s="96"/>
      <c r="C43" s="95"/>
      <c r="D43" s="39"/>
      <c r="E43" s="35"/>
      <c r="F43" s="94"/>
      <c r="G43" s="40"/>
      <c r="H43" s="40"/>
      <c r="I43" s="40"/>
      <c r="J43" s="40"/>
      <c r="K43" s="35"/>
      <c r="L43" s="40"/>
      <c r="M43" s="35"/>
      <c r="N43" s="35"/>
      <c r="O43" s="36"/>
      <c r="P43" s="10"/>
    </row>
    <row r="44" spans="1:16" ht="21" hidden="1" customHeight="1">
      <c r="A44" s="291">
        <v>25</v>
      </c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35"/>
      <c r="M44" s="35"/>
      <c r="N44" s="35"/>
      <c r="O44" s="36"/>
      <c r="P44" s="10"/>
    </row>
    <row r="45" spans="1:16" ht="21" hidden="1" customHeight="1">
      <c r="A45" s="291">
        <v>26</v>
      </c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78"/>
      <c r="P45" s="10"/>
    </row>
    <row r="46" spans="1:16" ht="21" hidden="1" customHeight="1">
      <c r="A46" s="291">
        <v>27</v>
      </c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291">
        <v>28</v>
      </c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291">
        <v>29</v>
      </c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291">
        <v>30</v>
      </c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291">
        <v>31</v>
      </c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291">
        <v>32</v>
      </c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291">
        <v>33</v>
      </c>
      <c r="B52" s="98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291">
        <v>34</v>
      </c>
      <c r="B53" s="96"/>
      <c r="C53" s="95"/>
      <c r="D53" s="39"/>
      <c r="E53" s="35"/>
      <c r="F53" s="94"/>
      <c r="G53" s="40"/>
      <c r="H53" s="40"/>
      <c r="I53" s="40"/>
      <c r="J53" s="40"/>
      <c r="K53" s="35"/>
      <c r="L53" s="40"/>
      <c r="M53" s="35"/>
      <c r="N53" s="35"/>
      <c r="O53" s="78"/>
      <c r="P53" s="10"/>
    </row>
    <row r="54" spans="1:16" ht="21" hidden="1" customHeight="1">
      <c r="A54" s="291">
        <v>35</v>
      </c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35"/>
      <c r="M54" s="35"/>
      <c r="N54" s="35"/>
      <c r="O54" s="78"/>
      <c r="P54" s="10"/>
    </row>
    <row r="55" spans="1:16" s="12" customFormat="1" ht="21" hidden="1" customHeight="1">
      <c r="A55" s="291">
        <v>36</v>
      </c>
      <c r="B55" s="96"/>
      <c r="C55" s="95"/>
      <c r="D55" s="39"/>
      <c r="E55" s="35"/>
      <c r="F55" s="94"/>
      <c r="G55" s="43"/>
      <c r="H55" s="43"/>
      <c r="I55" s="43"/>
      <c r="J55" s="43"/>
      <c r="K55" s="44"/>
      <c r="L55" s="44"/>
      <c r="M55" s="44"/>
      <c r="N55" s="44"/>
      <c r="O55" s="79"/>
      <c r="P55" s="11"/>
    </row>
    <row r="56" spans="1:16" ht="21" hidden="1" customHeight="1">
      <c r="A56" s="291">
        <v>37</v>
      </c>
      <c r="B56" s="96"/>
      <c r="C56" s="95"/>
      <c r="D56" s="39"/>
      <c r="E56" s="35"/>
      <c r="F56" s="94"/>
      <c r="G56" s="40"/>
      <c r="H56" s="40"/>
      <c r="I56" s="40"/>
      <c r="J56" s="40"/>
      <c r="K56" s="35"/>
      <c r="L56" s="35"/>
      <c r="M56" s="35"/>
      <c r="N56" s="35"/>
      <c r="O56" s="78"/>
      <c r="P56" s="10"/>
    </row>
    <row r="57" spans="1:16" ht="22.5" hidden="1" customHeight="1">
      <c r="A57" s="291">
        <v>38</v>
      </c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81"/>
      <c r="P57" s="10"/>
    </row>
    <row r="58" spans="1:16" ht="21" hidden="1" customHeight="1">
      <c r="A58" s="291">
        <v>39</v>
      </c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2"/>
      <c r="P58" s="10"/>
    </row>
    <row r="59" spans="1:16" ht="21" hidden="1" customHeight="1">
      <c r="A59" s="291">
        <v>40</v>
      </c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3"/>
      <c r="P59" s="10"/>
    </row>
    <row r="60" spans="1:16" ht="21" hidden="1" customHeight="1">
      <c r="A60" s="291">
        <v>41</v>
      </c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291">
        <v>42</v>
      </c>
      <c r="B61" s="98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0.25" hidden="1" customHeight="1">
      <c r="A62" s="291">
        <v>43</v>
      </c>
      <c r="B62" s="96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1" hidden="1" customHeight="1">
      <c r="A63" s="291">
        <v>44</v>
      </c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291">
        <v>45</v>
      </c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291">
        <v>46</v>
      </c>
      <c r="B65" s="99"/>
      <c r="C65" s="100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291">
        <v>47</v>
      </c>
      <c r="B66" s="96"/>
      <c r="C66" s="95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1"/>
      <c r="P66" s="10"/>
    </row>
    <row r="67" spans="1:16" s="12" customFormat="1" ht="21" hidden="1" customHeight="1">
      <c r="A67" s="291">
        <v>48</v>
      </c>
      <c r="B67" s="96"/>
      <c r="C67" s="95"/>
      <c r="D67" s="39"/>
      <c r="E67" s="35"/>
      <c r="F67" s="94"/>
      <c r="G67" s="43"/>
      <c r="H67" s="43"/>
      <c r="I67" s="43"/>
      <c r="J67" s="43"/>
      <c r="K67" s="44"/>
      <c r="L67" s="44"/>
      <c r="M67" s="44"/>
      <c r="N67" s="44"/>
      <c r="O67" s="79"/>
      <c r="P67" s="11"/>
    </row>
    <row r="68" spans="1:16" ht="21" hidden="1" customHeight="1">
      <c r="A68" s="291">
        <v>49</v>
      </c>
      <c r="B68" s="96"/>
      <c r="C68" s="97"/>
      <c r="D68" s="39"/>
      <c r="E68" s="35"/>
      <c r="F68" s="94"/>
      <c r="G68" s="40"/>
      <c r="H68" s="40"/>
      <c r="I68" s="40"/>
      <c r="J68" s="40"/>
      <c r="K68" s="35"/>
      <c r="L68" s="35"/>
      <c r="M68" s="35"/>
      <c r="N68" s="35"/>
      <c r="O68" s="36"/>
      <c r="P68" s="10"/>
    </row>
    <row r="69" spans="1:16" ht="21" hidden="1" customHeight="1">
      <c r="A69" s="291">
        <v>50</v>
      </c>
      <c r="B69" s="96"/>
      <c r="C69" s="95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291">
        <v>51</v>
      </c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40"/>
      <c r="M70" s="35"/>
      <c r="N70" s="35"/>
      <c r="O70" s="36"/>
      <c r="P70" s="10"/>
    </row>
    <row r="71" spans="1:16" ht="21" hidden="1" customHeight="1">
      <c r="A71" s="291">
        <v>52</v>
      </c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35"/>
      <c r="M71" s="35"/>
      <c r="N71" s="35"/>
      <c r="O71" s="83"/>
      <c r="P71" s="10"/>
    </row>
    <row r="72" spans="1:16" ht="21" hidden="1" customHeight="1">
      <c r="A72" s="291">
        <v>53</v>
      </c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291">
        <v>54</v>
      </c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291">
        <v>55</v>
      </c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1"/>
      <c r="P74" s="10"/>
    </row>
    <row r="75" spans="1:16" s="12" customFormat="1" ht="21" hidden="1" customHeight="1">
      <c r="A75" s="291">
        <v>56</v>
      </c>
      <c r="B75" s="96"/>
      <c r="C75" s="95"/>
      <c r="D75" s="39"/>
      <c r="E75" s="35"/>
      <c r="F75" s="94"/>
      <c r="G75" s="43"/>
      <c r="H75" s="43"/>
      <c r="I75" s="43"/>
      <c r="J75" s="43"/>
      <c r="K75" s="44"/>
      <c r="L75" s="44"/>
      <c r="M75" s="44"/>
      <c r="N75" s="44"/>
      <c r="O75" s="79"/>
      <c r="P75" s="11"/>
    </row>
    <row r="76" spans="1:16" ht="21" hidden="1" customHeight="1">
      <c r="A76" s="291">
        <v>57</v>
      </c>
      <c r="B76" s="96"/>
      <c r="C76" s="95"/>
      <c r="D76" s="39"/>
      <c r="E76" s="35"/>
      <c r="F76" s="94"/>
      <c r="G76" s="40"/>
      <c r="H76" s="40"/>
      <c r="I76" s="40"/>
      <c r="J76" s="40"/>
      <c r="K76" s="35"/>
      <c r="L76" s="35"/>
      <c r="M76" s="35"/>
      <c r="N76" s="35"/>
      <c r="O76" s="36"/>
      <c r="P76" s="10"/>
    </row>
    <row r="77" spans="1:16" ht="21" hidden="1" customHeight="1">
      <c r="A77" s="291">
        <v>58</v>
      </c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291">
        <v>59</v>
      </c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40"/>
      <c r="M78" s="35"/>
      <c r="N78" s="35"/>
      <c r="O78" s="36"/>
      <c r="P78" s="10"/>
    </row>
    <row r="79" spans="1:16" ht="21" hidden="1" customHeight="1">
      <c r="A79" s="291">
        <v>60</v>
      </c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35"/>
      <c r="M79" s="35"/>
      <c r="N79" s="35"/>
      <c r="O79" s="83"/>
      <c r="P79" s="10"/>
    </row>
    <row r="80" spans="1:16" ht="21" hidden="1" customHeight="1">
      <c r="A80" s="291">
        <v>61</v>
      </c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291">
        <v>62</v>
      </c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291">
        <v>63</v>
      </c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1"/>
      <c r="P82" s="10"/>
    </row>
    <row r="83" spans="1:16" s="12" customFormat="1" ht="21" hidden="1" customHeight="1">
      <c r="A83" s="291">
        <v>64</v>
      </c>
      <c r="B83" s="96"/>
      <c r="C83" s="95"/>
      <c r="D83" s="39"/>
      <c r="E83" s="35"/>
      <c r="F83" s="94"/>
      <c r="G83" s="43"/>
      <c r="H83" s="43"/>
      <c r="I83" s="43"/>
      <c r="J83" s="43"/>
      <c r="K83" s="44"/>
      <c r="L83" s="44"/>
      <c r="M83" s="44"/>
      <c r="N83" s="44"/>
      <c r="O83" s="79"/>
      <c r="P83" s="11"/>
    </row>
    <row r="84" spans="1:16" ht="21" hidden="1" customHeight="1">
      <c r="A84" s="291">
        <v>65</v>
      </c>
      <c r="B84" s="96"/>
      <c r="C84" s="95"/>
      <c r="D84" s="39"/>
      <c r="E84" s="35"/>
      <c r="F84" s="94"/>
      <c r="G84" s="40"/>
      <c r="H84" s="40"/>
      <c r="I84" s="40"/>
      <c r="J84" s="40"/>
      <c r="K84" s="35"/>
      <c r="L84" s="35"/>
      <c r="M84" s="35"/>
      <c r="N84" s="35"/>
      <c r="O84" s="36"/>
      <c r="P84" s="10"/>
    </row>
    <row r="85" spans="1:16" ht="21" hidden="1" customHeight="1">
      <c r="A85" s="291">
        <v>66</v>
      </c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291">
        <v>67</v>
      </c>
      <c r="B86" s="98"/>
      <c r="C86" s="95"/>
      <c r="D86" s="39"/>
      <c r="E86" s="35"/>
      <c r="F86" s="94"/>
      <c r="G86" s="40"/>
      <c r="H86" s="40"/>
      <c r="I86" s="40"/>
      <c r="J86" s="40"/>
      <c r="K86" s="35"/>
      <c r="L86" s="40"/>
      <c r="M86" s="35"/>
      <c r="N86" s="35"/>
      <c r="O86" s="36"/>
      <c r="P86" s="10"/>
    </row>
    <row r="87" spans="1:16" ht="21" hidden="1" customHeight="1">
      <c r="A87" s="291">
        <v>68</v>
      </c>
      <c r="B87" s="96"/>
      <c r="C87" s="95"/>
      <c r="D87" s="39"/>
      <c r="E87" s="35"/>
      <c r="F87" s="94"/>
      <c r="G87" s="40"/>
      <c r="H87" s="40"/>
      <c r="I87" s="40"/>
      <c r="J87" s="40"/>
      <c r="K87" s="35"/>
      <c r="L87" s="35"/>
      <c r="M87" s="35"/>
      <c r="N87" s="35"/>
      <c r="O87" s="83"/>
      <c r="P87" s="10"/>
    </row>
    <row r="88" spans="1:16" ht="21" hidden="1" customHeight="1">
      <c r="A88" s="291">
        <v>69</v>
      </c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291">
        <v>70</v>
      </c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291">
        <v>71</v>
      </c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1"/>
      <c r="P90" s="10"/>
    </row>
    <row r="91" spans="1:16" s="12" customFormat="1" ht="21" hidden="1" customHeight="1">
      <c r="A91" s="291">
        <v>72</v>
      </c>
      <c r="B91" s="96"/>
      <c r="C91" s="95"/>
      <c r="D91" s="39"/>
      <c r="E91" s="35"/>
      <c r="F91" s="94"/>
      <c r="G91" s="43"/>
      <c r="H91" s="43"/>
      <c r="I91" s="43"/>
      <c r="J91" s="43"/>
      <c r="K91" s="44"/>
      <c r="L91" s="44"/>
      <c r="M91" s="44"/>
      <c r="N91" s="44"/>
      <c r="O91" s="79"/>
      <c r="P91" s="11"/>
    </row>
    <row r="92" spans="1:16" s="12" customFormat="1" ht="21" hidden="1" customHeight="1">
      <c r="A92" s="291">
        <v>73</v>
      </c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ht="21" hidden="1" customHeight="1">
      <c r="A93" s="291">
        <v>74</v>
      </c>
      <c r="B93" s="96"/>
      <c r="C93" s="95"/>
      <c r="D93" s="39"/>
      <c r="E93" s="35"/>
      <c r="F93" s="94"/>
      <c r="G93" s="40"/>
      <c r="H93" s="40"/>
      <c r="I93" s="40"/>
      <c r="J93" s="40"/>
      <c r="K93" s="35"/>
      <c r="L93" s="35"/>
      <c r="M93" s="35"/>
      <c r="N93" s="35"/>
      <c r="O93" s="36"/>
      <c r="P93" s="10"/>
    </row>
    <row r="94" spans="1:16" ht="21" hidden="1" customHeight="1">
      <c r="A94" s="291">
        <v>75</v>
      </c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291">
        <v>76</v>
      </c>
      <c r="B95" s="96"/>
      <c r="C95" s="97"/>
      <c r="D95" s="39"/>
      <c r="E95" s="35"/>
      <c r="F95" s="94"/>
      <c r="G95" s="40"/>
      <c r="H95" s="40"/>
      <c r="I95" s="40"/>
      <c r="J95" s="40"/>
      <c r="K95" s="35"/>
      <c r="L95" s="40"/>
      <c r="M95" s="35"/>
      <c r="N95" s="35"/>
      <c r="O95" s="36"/>
      <c r="P95" s="10"/>
    </row>
    <row r="96" spans="1:16" ht="21" hidden="1" customHeight="1">
      <c r="A96" s="291">
        <v>77</v>
      </c>
      <c r="B96" s="101"/>
      <c r="C96" s="102"/>
      <c r="D96" s="85"/>
      <c r="E96" s="86"/>
      <c r="F96" s="103"/>
      <c r="G96" s="87"/>
      <c r="H96" s="87"/>
      <c r="I96" s="87"/>
      <c r="J96" s="87"/>
      <c r="K96" s="86"/>
      <c r="L96" s="87"/>
      <c r="M96" s="86"/>
      <c r="N96" s="86"/>
      <c r="O96" s="47"/>
      <c r="P96" s="10"/>
    </row>
    <row r="97" spans="1:17" s="755" customFormat="1" ht="21.75" customHeight="1">
      <c r="A97" s="827" t="s">
        <v>795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2.5" customHeight="1">
      <c r="A98" s="828" t="s">
        <v>817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t="22.5" customHeight="1">
      <c r="A99" s="371">
        <v>1</v>
      </c>
      <c r="B99" s="379" t="s">
        <v>698</v>
      </c>
      <c r="C99" s="380">
        <v>0</v>
      </c>
      <c r="D99" s="753"/>
      <c r="E99" s="754"/>
      <c r="F99" s="754"/>
      <c r="G99" s="754"/>
      <c r="H99" s="754"/>
      <c r="I99" s="754"/>
      <c r="J99" s="754"/>
      <c r="K99" s="754"/>
      <c r="L99" s="754"/>
      <c r="M99" s="754"/>
      <c r="N99" s="754"/>
      <c r="O99" s="754"/>
      <c r="P99" s="6"/>
    </row>
    <row r="100" spans="1:17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848" t="s">
        <v>729</v>
      </c>
      <c r="K100" s="848"/>
      <c r="L100" s="848"/>
      <c r="M100" s="848"/>
      <c r="N100" s="848"/>
      <c r="O100" s="848"/>
      <c r="P100" s="6"/>
    </row>
    <row r="101" spans="1:17">
      <c r="A101" s="812" t="s">
        <v>19</v>
      </c>
      <c r="B101" s="812"/>
      <c r="C101" s="812"/>
      <c r="D101" s="136"/>
      <c r="E101" s="812" t="s">
        <v>20</v>
      </c>
      <c r="F101" s="812"/>
      <c r="G101" s="2"/>
      <c r="H101" s="2"/>
      <c r="I101" s="2"/>
      <c r="J101" s="812" t="s">
        <v>21</v>
      </c>
      <c r="K101" s="812"/>
      <c r="L101" s="812"/>
      <c r="M101" s="812"/>
      <c r="N101" s="812"/>
      <c r="O101" s="812"/>
      <c r="P101" s="6"/>
    </row>
    <row r="102" spans="1:17" s="24" customFormat="1">
      <c r="A102" s="7"/>
      <c r="B102" s="3"/>
      <c r="C102" s="13"/>
      <c r="D102" s="749"/>
      <c r="E102" s="3"/>
      <c r="F102" s="3"/>
      <c r="G102" s="3"/>
      <c r="H102" s="3"/>
      <c r="I102" s="3"/>
      <c r="J102" s="749"/>
      <c r="K102" s="3"/>
      <c r="L102" s="7"/>
      <c r="M102" s="3"/>
      <c r="N102" s="3"/>
      <c r="O102" s="3"/>
      <c r="P102" s="23"/>
      <c r="Q102" s="25"/>
    </row>
    <row r="103" spans="1:17">
      <c r="A103" s="7"/>
      <c r="B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6"/>
    </row>
    <row r="104" spans="1:17" ht="14.25" customHeight="1">
      <c r="A104" s="841" t="s">
        <v>568</v>
      </c>
      <c r="B104" s="841"/>
      <c r="C104" s="841"/>
      <c r="E104" s="841" t="s">
        <v>149</v>
      </c>
      <c r="F104" s="841"/>
      <c r="G104" s="19"/>
      <c r="H104" s="19"/>
      <c r="I104" s="19"/>
      <c r="J104" s="841" t="s">
        <v>43</v>
      </c>
      <c r="K104" s="841"/>
      <c r="L104" s="841"/>
      <c r="M104" s="841"/>
      <c r="N104" s="841"/>
      <c r="O104" s="841"/>
      <c r="P104" s="6"/>
    </row>
    <row r="105" spans="1:17" ht="27" customHeight="1">
      <c r="A105" s="849" t="s">
        <v>22</v>
      </c>
      <c r="B105" s="849"/>
      <c r="C105" s="849"/>
      <c r="D105" s="849"/>
      <c r="E105" s="849"/>
      <c r="F105" s="849"/>
      <c r="G105" s="849"/>
      <c r="H105" s="849"/>
      <c r="I105" s="849"/>
      <c r="J105" s="849"/>
      <c r="K105" s="849"/>
      <c r="L105" s="849"/>
      <c r="M105" s="849"/>
      <c r="N105" s="849"/>
      <c r="O105" s="849"/>
      <c r="P105" s="6"/>
    </row>
    <row r="106" spans="1:17">
      <c r="A106" s="5"/>
      <c r="B106" s="5"/>
      <c r="C106" s="5"/>
      <c r="D106" s="5"/>
      <c r="E106" s="5"/>
      <c r="F106" s="5"/>
      <c r="G106" s="5"/>
      <c r="H106" s="850" t="s">
        <v>24</v>
      </c>
      <c r="I106" s="850"/>
      <c r="J106" s="850"/>
      <c r="K106" s="850"/>
      <c r="L106" s="850"/>
      <c r="M106" s="850"/>
      <c r="N106" s="850"/>
      <c r="O106" s="850"/>
      <c r="P106" s="6"/>
    </row>
    <row r="107" spans="1:17">
      <c r="A107" s="7"/>
      <c r="B107" s="812" t="s">
        <v>23</v>
      </c>
      <c r="C107" s="812"/>
      <c r="D107" s="812"/>
      <c r="E107" s="7"/>
      <c r="F107" s="7"/>
      <c r="G107" s="7"/>
      <c r="H107" s="812" t="s">
        <v>39</v>
      </c>
      <c r="I107" s="812"/>
      <c r="J107" s="812"/>
      <c r="K107" s="812"/>
      <c r="L107" s="812"/>
      <c r="M107" s="812"/>
      <c r="N107" s="812"/>
      <c r="O107" s="812"/>
      <c r="P107" s="6"/>
    </row>
    <row r="108" spans="1:17">
      <c r="A108" s="2"/>
      <c r="B108" s="812"/>
      <c r="C108" s="812"/>
      <c r="D108" s="812"/>
      <c r="E108" s="7"/>
      <c r="F108" s="7"/>
      <c r="G108" s="7"/>
      <c r="H108" s="812"/>
      <c r="I108" s="812"/>
      <c r="J108" s="812"/>
      <c r="K108" s="812"/>
      <c r="L108" s="812"/>
      <c r="M108" s="812"/>
      <c r="N108" s="812"/>
      <c r="O108" s="812"/>
      <c r="P108" s="130"/>
    </row>
    <row r="109" spans="1:17" ht="15.4" customHeight="1">
      <c r="A109" s="7"/>
      <c r="B109" s="7"/>
      <c r="C109" s="7"/>
      <c r="D109" s="7"/>
      <c r="E109" s="7"/>
      <c r="F109" s="7"/>
      <c r="G109" s="7"/>
      <c r="H109" s="812"/>
      <c r="I109" s="812"/>
      <c r="J109" s="812"/>
      <c r="K109" s="812"/>
      <c r="L109" s="812"/>
      <c r="M109" s="812"/>
      <c r="N109" s="812"/>
      <c r="O109" s="812"/>
      <c r="P109" s="6"/>
    </row>
    <row r="110" spans="1:17" ht="15.4" customHeight="1">
      <c r="A110" s="809"/>
      <c r="B110" s="809"/>
      <c r="C110" s="809"/>
      <c r="D110" s="809"/>
      <c r="E110" s="809"/>
      <c r="F110" s="809"/>
      <c r="G110" s="809"/>
      <c r="H110" s="809"/>
      <c r="I110" s="809"/>
      <c r="J110" s="809"/>
      <c r="K110" s="851"/>
      <c r="L110" s="851"/>
      <c r="M110" s="851"/>
      <c r="N110" s="851"/>
      <c r="O110" s="851"/>
      <c r="P110" s="6"/>
    </row>
    <row r="111" spans="1:17" ht="23.25" customHeight="1">
      <c r="P111" s="6"/>
    </row>
    <row r="112" spans="1:17" ht="21" customHeight="1">
      <c r="P112" s="6"/>
    </row>
    <row r="113" spans="16:16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98:D98"/>
    <mergeCell ref="E98:O98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A97:O97"/>
    <mergeCell ref="J100:O100"/>
    <mergeCell ref="A101:C101"/>
    <mergeCell ref="E101:F101"/>
    <mergeCell ref="J101:O101"/>
    <mergeCell ref="A104:C104"/>
    <mergeCell ref="E104:F104"/>
    <mergeCell ref="J104:O104"/>
    <mergeCell ref="A105:O105"/>
    <mergeCell ref="H106:O106"/>
    <mergeCell ref="B107:D108"/>
    <mergeCell ref="H107:O109"/>
    <mergeCell ref="A110:J110"/>
    <mergeCell ref="K110:O1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9"/>
  <sheetViews>
    <sheetView showGridLines="0" topLeftCell="A20" workbookViewId="0">
      <selection activeCell="A105" sqref="A105:O105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5" width="14.5" style="719" customWidth="1"/>
    <col min="6" max="6" width="14.5" style="719" bestFit="1" customWidth="1"/>
    <col min="7" max="7" width="13.83203125" style="719" customWidth="1"/>
    <col min="8" max="8" width="11.5" style="719" hidden="1" customWidth="1"/>
    <col min="9" max="9" width="17" style="719" hidden="1" customWidth="1"/>
    <col min="10" max="13" width="12.1640625" style="719" customWidth="1"/>
    <col min="14" max="14" width="11.6640625" style="719" customWidth="1"/>
    <col min="15" max="15" width="18.6640625" style="719" customWidth="1"/>
    <col min="16" max="16" width="12.33203125" style="719" customWidth="1"/>
    <col min="17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720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816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721" t="s">
        <v>17</v>
      </c>
      <c r="D16" s="721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22">
        <v>1</v>
      </c>
      <c r="B17" s="72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SUM(E21:E96)</f>
        <v>66196653</v>
      </c>
      <c r="F18" s="32">
        <f>SUM(F21:F96)</f>
        <v>0</v>
      </c>
      <c r="G18" s="32">
        <f>SUM(G21:G96)</f>
        <v>66196653</v>
      </c>
      <c r="H18" s="32">
        <f t="shared" ref="H18:O18" si="0">SUM(H21:H96)</f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SUM(E21:E33)</f>
        <v>66196653</v>
      </c>
      <c r="F20" s="35">
        <f>SUM(F21:F33)</f>
        <v>0</v>
      </c>
      <c r="G20" s="35">
        <f>SUM(G21:G33)</f>
        <v>66196653</v>
      </c>
      <c r="H20" s="35">
        <f t="shared" ref="H20:O20" si="1">SUM(H21:H33)</f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713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3" si="2">G22</f>
        <v>6671103</v>
      </c>
      <c r="F22" s="132"/>
      <c r="G22" s="132">
        <v>6671103</v>
      </c>
      <c r="H22" s="132"/>
      <c r="I22" s="267"/>
      <c r="J22" s="40"/>
      <c r="K22" s="35"/>
      <c r="L22" s="40"/>
      <c r="M22" s="35"/>
      <c r="N22" s="35"/>
      <c r="O22" s="713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2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713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2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713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2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713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2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713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2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713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2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713"/>
      <c r="P28" s="10"/>
    </row>
    <row r="29" spans="1:16" ht="15" customHeight="1">
      <c r="A29" s="291">
        <v>9</v>
      </c>
      <c r="B29" s="96" t="s">
        <v>775</v>
      </c>
      <c r="C29" s="95" t="s">
        <v>832</v>
      </c>
      <c r="D29" s="39" t="s">
        <v>143</v>
      </c>
      <c r="E29" s="35">
        <f t="shared" si="2"/>
        <v>4000562</v>
      </c>
      <c r="F29" s="132"/>
      <c r="G29" s="132">
        <v>4000562</v>
      </c>
      <c r="H29" s="132"/>
      <c r="I29" s="267"/>
      <c r="J29" s="40"/>
      <c r="K29" s="35"/>
      <c r="L29" s="35"/>
      <c r="M29" s="35"/>
      <c r="N29" s="35"/>
      <c r="O29" s="713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2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713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2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713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2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713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si="2"/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21" hidden="1" customHeight="1">
      <c r="A34" s="291">
        <v>15</v>
      </c>
      <c r="B34" s="125"/>
      <c r="C34" s="124"/>
      <c r="D34" s="107"/>
      <c r="E34" s="108"/>
      <c r="F34" s="123"/>
      <c r="G34" s="110"/>
      <c r="H34" s="110"/>
      <c r="I34" s="110"/>
      <c r="J34" s="110"/>
      <c r="K34" s="108"/>
      <c r="L34" s="108"/>
      <c r="M34" s="108"/>
      <c r="N34" s="108"/>
      <c r="O34" s="111"/>
      <c r="P34" s="10"/>
    </row>
    <row r="35" spans="1:16" ht="21" hidden="1" customHeight="1">
      <c r="A35" s="291">
        <v>16</v>
      </c>
      <c r="B35" s="114"/>
      <c r="C35" s="118"/>
      <c r="D35" s="39"/>
      <c r="E35" s="35"/>
      <c r="F35" s="112"/>
      <c r="G35" s="40"/>
      <c r="H35" s="40"/>
      <c r="I35" s="40"/>
      <c r="J35" s="40"/>
      <c r="K35" s="35"/>
      <c r="L35" s="35"/>
      <c r="M35" s="35"/>
      <c r="N35" s="35"/>
      <c r="O35" s="80"/>
      <c r="P35" s="10"/>
    </row>
    <row r="36" spans="1:16" ht="21" hidden="1" customHeight="1">
      <c r="A36" s="291">
        <v>17</v>
      </c>
      <c r="B36" s="119"/>
      <c r="C36" s="113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36"/>
      <c r="P36" s="10"/>
    </row>
    <row r="37" spans="1:16" ht="21" hidden="1" customHeight="1">
      <c r="A37" s="291">
        <v>18</v>
      </c>
      <c r="B37" s="120"/>
      <c r="C37" s="121"/>
      <c r="D37" s="85"/>
      <c r="E37" s="86"/>
      <c r="F37" s="122"/>
      <c r="G37" s="87"/>
      <c r="H37" s="87"/>
      <c r="I37" s="87"/>
      <c r="J37" s="87"/>
      <c r="K37" s="86"/>
      <c r="L37" s="86"/>
      <c r="M37" s="86"/>
      <c r="N37" s="86"/>
      <c r="O37" s="88"/>
      <c r="P37" s="10"/>
    </row>
    <row r="38" spans="1:16" ht="21" hidden="1" customHeight="1">
      <c r="A38" s="291">
        <v>19</v>
      </c>
      <c r="B38" s="104"/>
      <c r="C38" s="105"/>
      <c r="D38" s="107"/>
      <c r="E38" s="108"/>
      <c r="F38" s="109"/>
      <c r="G38" s="110"/>
      <c r="H38" s="110"/>
      <c r="I38" s="110"/>
      <c r="J38" s="110"/>
      <c r="K38" s="108"/>
      <c r="L38" s="108"/>
      <c r="M38" s="108"/>
      <c r="N38" s="108"/>
      <c r="O38" s="111"/>
      <c r="P38" s="10"/>
    </row>
    <row r="39" spans="1:16" ht="21" hidden="1" customHeight="1">
      <c r="A39" s="291">
        <v>20</v>
      </c>
      <c r="B39" s="96"/>
      <c r="C39" s="95"/>
      <c r="D39" s="39"/>
      <c r="E39" s="35"/>
      <c r="F39" s="94"/>
      <c r="G39" s="40"/>
      <c r="H39" s="40"/>
      <c r="I39" s="40"/>
      <c r="J39" s="40"/>
      <c r="K39" s="35"/>
      <c r="L39" s="35"/>
      <c r="M39" s="35"/>
      <c r="N39" s="35"/>
      <c r="O39" s="36"/>
      <c r="P39" s="10"/>
    </row>
    <row r="40" spans="1:16" ht="21" hidden="1" customHeight="1">
      <c r="A40" s="291">
        <v>21</v>
      </c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40"/>
      <c r="M40" s="35"/>
      <c r="N40" s="35"/>
      <c r="O40" s="36"/>
      <c r="P40" s="10"/>
    </row>
    <row r="41" spans="1:16" ht="21" hidden="1" customHeight="1">
      <c r="A41" s="291">
        <v>22</v>
      </c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35"/>
      <c r="M41" s="35"/>
      <c r="N41" s="35"/>
      <c r="O41" s="36"/>
      <c r="P41" s="10"/>
    </row>
    <row r="42" spans="1:16" ht="21" hidden="1" customHeight="1">
      <c r="A42" s="291">
        <v>23</v>
      </c>
      <c r="B42" s="98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291">
        <v>24</v>
      </c>
      <c r="B43" s="96"/>
      <c r="C43" s="95"/>
      <c r="D43" s="39"/>
      <c r="E43" s="35"/>
      <c r="F43" s="94"/>
      <c r="G43" s="40"/>
      <c r="H43" s="40"/>
      <c r="I43" s="40"/>
      <c r="J43" s="40"/>
      <c r="K43" s="35"/>
      <c r="L43" s="40"/>
      <c r="M43" s="35"/>
      <c r="N43" s="35"/>
      <c r="O43" s="36"/>
      <c r="P43" s="10"/>
    </row>
    <row r="44" spans="1:16" ht="21" hidden="1" customHeight="1">
      <c r="A44" s="291">
        <v>25</v>
      </c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35"/>
      <c r="M44" s="35"/>
      <c r="N44" s="35"/>
      <c r="O44" s="36"/>
      <c r="P44" s="10"/>
    </row>
    <row r="45" spans="1:16" ht="21" hidden="1" customHeight="1">
      <c r="A45" s="291">
        <v>26</v>
      </c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78"/>
      <c r="P45" s="10"/>
    </row>
    <row r="46" spans="1:16" ht="21" hidden="1" customHeight="1">
      <c r="A46" s="291">
        <v>27</v>
      </c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291">
        <v>28</v>
      </c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291">
        <v>29</v>
      </c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291">
        <v>30</v>
      </c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291">
        <v>31</v>
      </c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291">
        <v>32</v>
      </c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291">
        <v>33</v>
      </c>
      <c r="B52" s="98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291">
        <v>34</v>
      </c>
      <c r="B53" s="96"/>
      <c r="C53" s="95"/>
      <c r="D53" s="39"/>
      <c r="E53" s="35"/>
      <c r="F53" s="94"/>
      <c r="G53" s="40"/>
      <c r="H53" s="40"/>
      <c r="I53" s="40"/>
      <c r="J53" s="40"/>
      <c r="K53" s="35"/>
      <c r="L53" s="40"/>
      <c r="M53" s="35"/>
      <c r="N53" s="35"/>
      <c r="O53" s="78"/>
      <c r="P53" s="10"/>
    </row>
    <row r="54" spans="1:16" ht="21" hidden="1" customHeight="1">
      <c r="A54" s="291">
        <v>35</v>
      </c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35"/>
      <c r="M54" s="35"/>
      <c r="N54" s="35"/>
      <c r="O54" s="78"/>
      <c r="P54" s="10"/>
    </row>
    <row r="55" spans="1:16" s="12" customFormat="1" ht="21" hidden="1" customHeight="1">
      <c r="A55" s="291">
        <v>36</v>
      </c>
      <c r="B55" s="96"/>
      <c r="C55" s="95"/>
      <c r="D55" s="39"/>
      <c r="E55" s="35"/>
      <c r="F55" s="94"/>
      <c r="G55" s="43"/>
      <c r="H55" s="43"/>
      <c r="I55" s="43"/>
      <c r="J55" s="43"/>
      <c r="K55" s="44"/>
      <c r="L55" s="44"/>
      <c r="M55" s="44"/>
      <c r="N55" s="44"/>
      <c r="O55" s="79"/>
      <c r="P55" s="11"/>
    </row>
    <row r="56" spans="1:16" ht="21" hidden="1" customHeight="1">
      <c r="A56" s="291">
        <v>37</v>
      </c>
      <c r="B56" s="96"/>
      <c r="C56" s="95"/>
      <c r="D56" s="39"/>
      <c r="E56" s="35"/>
      <c r="F56" s="94"/>
      <c r="G56" s="40"/>
      <c r="H56" s="40"/>
      <c r="I56" s="40"/>
      <c r="J56" s="40"/>
      <c r="K56" s="35"/>
      <c r="L56" s="35"/>
      <c r="M56" s="35"/>
      <c r="N56" s="35"/>
      <c r="O56" s="78"/>
      <c r="P56" s="10"/>
    </row>
    <row r="57" spans="1:16" ht="22.5" hidden="1" customHeight="1">
      <c r="A57" s="291">
        <v>38</v>
      </c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81"/>
      <c r="P57" s="10"/>
    </row>
    <row r="58" spans="1:16" ht="21" hidden="1" customHeight="1">
      <c r="A58" s="291">
        <v>39</v>
      </c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2"/>
      <c r="P58" s="10"/>
    </row>
    <row r="59" spans="1:16" ht="21" hidden="1" customHeight="1">
      <c r="A59" s="291">
        <v>40</v>
      </c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3"/>
      <c r="P59" s="10"/>
    </row>
    <row r="60" spans="1:16" ht="21" hidden="1" customHeight="1">
      <c r="A60" s="291">
        <v>41</v>
      </c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291">
        <v>42</v>
      </c>
      <c r="B61" s="98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0.25" hidden="1" customHeight="1">
      <c r="A62" s="291">
        <v>43</v>
      </c>
      <c r="B62" s="96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1" hidden="1" customHeight="1">
      <c r="A63" s="291">
        <v>44</v>
      </c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291">
        <v>45</v>
      </c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291">
        <v>46</v>
      </c>
      <c r="B65" s="99"/>
      <c r="C65" s="100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291">
        <v>47</v>
      </c>
      <c r="B66" s="96"/>
      <c r="C66" s="95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1"/>
      <c r="P66" s="10"/>
    </row>
    <row r="67" spans="1:16" s="12" customFormat="1" ht="21" hidden="1" customHeight="1">
      <c r="A67" s="291">
        <v>48</v>
      </c>
      <c r="B67" s="96"/>
      <c r="C67" s="95"/>
      <c r="D67" s="39"/>
      <c r="E67" s="35"/>
      <c r="F67" s="94"/>
      <c r="G67" s="43"/>
      <c r="H67" s="43"/>
      <c r="I67" s="43"/>
      <c r="J67" s="43"/>
      <c r="K67" s="44"/>
      <c r="L67" s="44"/>
      <c r="M67" s="44"/>
      <c r="N67" s="44"/>
      <c r="O67" s="79"/>
      <c r="P67" s="11"/>
    </row>
    <row r="68" spans="1:16" ht="21" hidden="1" customHeight="1">
      <c r="A68" s="291">
        <v>49</v>
      </c>
      <c r="B68" s="96"/>
      <c r="C68" s="97"/>
      <c r="D68" s="39"/>
      <c r="E68" s="35"/>
      <c r="F68" s="94"/>
      <c r="G68" s="40"/>
      <c r="H68" s="40"/>
      <c r="I68" s="40"/>
      <c r="J68" s="40"/>
      <c r="K68" s="35"/>
      <c r="L68" s="35"/>
      <c r="M68" s="35"/>
      <c r="N68" s="35"/>
      <c r="O68" s="36"/>
      <c r="P68" s="10"/>
    </row>
    <row r="69" spans="1:16" ht="21" hidden="1" customHeight="1">
      <c r="A69" s="291">
        <v>50</v>
      </c>
      <c r="B69" s="96"/>
      <c r="C69" s="95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291">
        <v>51</v>
      </c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40"/>
      <c r="M70" s="35"/>
      <c r="N70" s="35"/>
      <c r="O70" s="36"/>
      <c r="P70" s="10"/>
    </row>
    <row r="71" spans="1:16" ht="21" hidden="1" customHeight="1">
      <c r="A71" s="291">
        <v>52</v>
      </c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35"/>
      <c r="M71" s="35"/>
      <c r="N71" s="35"/>
      <c r="O71" s="83"/>
      <c r="P71" s="10"/>
    </row>
    <row r="72" spans="1:16" ht="21" hidden="1" customHeight="1">
      <c r="A72" s="291">
        <v>53</v>
      </c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291">
        <v>54</v>
      </c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291">
        <v>55</v>
      </c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1"/>
      <c r="P74" s="10"/>
    </row>
    <row r="75" spans="1:16" s="12" customFormat="1" ht="21" hidden="1" customHeight="1">
      <c r="A75" s="291">
        <v>56</v>
      </c>
      <c r="B75" s="96"/>
      <c r="C75" s="95"/>
      <c r="D75" s="39"/>
      <c r="E75" s="35"/>
      <c r="F75" s="94"/>
      <c r="G75" s="43"/>
      <c r="H75" s="43"/>
      <c r="I75" s="43"/>
      <c r="J75" s="43"/>
      <c r="K75" s="44"/>
      <c r="L75" s="44"/>
      <c r="M75" s="44"/>
      <c r="N75" s="44"/>
      <c r="O75" s="79"/>
      <c r="P75" s="11"/>
    </row>
    <row r="76" spans="1:16" ht="21" hidden="1" customHeight="1">
      <c r="A76" s="291">
        <v>57</v>
      </c>
      <c r="B76" s="96"/>
      <c r="C76" s="95"/>
      <c r="D76" s="39"/>
      <c r="E76" s="35"/>
      <c r="F76" s="94"/>
      <c r="G76" s="40"/>
      <c r="H76" s="40"/>
      <c r="I76" s="40"/>
      <c r="J76" s="40"/>
      <c r="K76" s="35"/>
      <c r="L76" s="35"/>
      <c r="M76" s="35"/>
      <c r="N76" s="35"/>
      <c r="O76" s="36"/>
      <c r="P76" s="10"/>
    </row>
    <row r="77" spans="1:16" ht="21" hidden="1" customHeight="1">
      <c r="A77" s="291">
        <v>58</v>
      </c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291">
        <v>59</v>
      </c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40"/>
      <c r="M78" s="35"/>
      <c r="N78" s="35"/>
      <c r="O78" s="36"/>
      <c r="P78" s="10"/>
    </row>
    <row r="79" spans="1:16" ht="21" hidden="1" customHeight="1">
      <c r="A79" s="291">
        <v>60</v>
      </c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35"/>
      <c r="M79" s="35"/>
      <c r="N79" s="35"/>
      <c r="O79" s="83"/>
      <c r="P79" s="10"/>
    </row>
    <row r="80" spans="1:16" ht="21" hidden="1" customHeight="1">
      <c r="A80" s="291">
        <v>61</v>
      </c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291">
        <v>62</v>
      </c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291">
        <v>63</v>
      </c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1"/>
      <c r="P82" s="10"/>
    </row>
    <row r="83" spans="1:16" s="12" customFormat="1" ht="21" hidden="1" customHeight="1">
      <c r="A83" s="291">
        <v>64</v>
      </c>
      <c r="B83" s="96"/>
      <c r="C83" s="95"/>
      <c r="D83" s="39"/>
      <c r="E83" s="35"/>
      <c r="F83" s="94"/>
      <c r="G83" s="43"/>
      <c r="H83" s="43"/>
      <c r="I83" s="43"/>
      <c r="J83" s="43"/>
      <c r="K83" s="44"/>
      <c r="L83" s="44"/>
      <c r="M83" s="44"/>
      <c r="N83" s="44"/>
      <c r="O83" s="79"/>
      <c r="P83" s="11"/>
    </row>
    <row r="84" spans="1:16" ht="21" hidden="1" customHeight="1">
      <c r="A84" s="291">
        <v>65</v>
      </c>
      <c r="B84" s="96"/>
      <c r="C84" s="95"/>
      <c r="D84" s="39"/>
      <c r="E84" s="35"/>
      <c r="F84" s="94"/>
      <c r="G84" s="40"/>
      <c r="H84" s="40"/>
      <c r="I84" s="40"/>
      <c r="J84" s="40"/>
      <c r="K84" s="35"/>
      <c r="L84" s="35"/>
      <c r="M84" s="35"/>
      <c r="N84" s="35"/>
      <c r="O84" s="36"/>
      <c r="P84" s="10"/>
    </row>
    <row r="85" spans="1:16" ht="21" hidden="1" customHeight="1">
      <c r="A85" s="291">
        <v>66</v>
      </c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291">
        <v>67</v>
      </c>
      <c r="B86" s="98"/>
      <c r="C86" s="95"/>
      <c r="D86" s="39"/>
      <c r="E86" s="35"/>
      <c r="F86" s="94"/>
      <c r="G86" s="40"/>
      <c r="H86" s="40"/>
      <c r="I86" s="40"/>
      <c r="J86" s="40"/>
      <c r="K86" s="35"/>
      <c r="L86" s="40"/>
      <c r="M86" s="35"/>
      <c r="N86" s="35"/>
      <c r="O86" s="36"/>
      <c r="P86" s="10"/>
    </row>
    <row r="87" spans="1:16" ht="21" hidden="1" customHeight="1">
      <c r="A87" s="291">
        <v>68</v>
      </c>
      <c r="B87" s="96"/>
      <c r="C87" s="95"/>
      <c r="D87" s="39"/>
      <c r="E87" s="35"/>
      <c r="F87" s="94"/>
      <c r="G87" s="40"/>
      <c r="H87" s="40"/>
      <c r="I87" s="40"/>
      <c r="J87" s="40"/>
      <c r="K87" s="35"/>
      <c r="L87" s="35"/>
      <c r="M87" s="35"/>
      <c r="N87" s="35"/>
      <c r="O87" s="83"/>
      <c r="P87" s="10"/>
    </row>
    <row r="88" spans="1:16" ht="21" hidden="1" customHeight="1">
      <c r="A88" s="291">
        <v>69</v>
      </c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291">
        <v>70</v>
      </c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291">
        <v>71</v>
      </c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1"/>
      <c r="P90" s="10"/>
    </row>
    <row r="91" spans="1:16" s="12" customFormat="1" ht="21" hidden="1" customHeight="1">
      <c r="A91" s="291">
        <v>72</v>
      </c>
      <c r="B91" s="96"/>
      <c r="C91" s="95"/>
      <c r="D91" s="39"/>
      <c r="E91" s="35"/>
      <c r="F91" s="94"/>
      <c r="G91" s="43"/>
      <c r="H91" s="43"/>
      <c r="I91" s="43"/>
      <c r="J91" s="43"/>
      <c r="K91" s="44"/>
      <c r="L91" s="44"/>
      <c r="M91" s="44"/>
      <c r="N91" s="44"/>
      <c r="O91" s="79"/>
      <c r="P91" s="11"/>
    </row>
    <row r="92" spans="1:16" s="12" customFormat="1" ht="21" hidden="1" customHeight="1">
      <c r="A92" s="291">
        <v>73</v>
      </c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ht="21" hidden="1" customHeight="1">
      <c r="A93" s="291">
        <v>74</v>
      </c>
      <c r="B93" s="96"/>
      <c r="C93" s="95"/>
      <c r="D93" s="39"/>
      <c r="E93" s="35"/>
      <c r="F93" s="94"/>
      <c r="G93" s="40"/>
      <c r="H93" s="40"/>
      <c r="I93" s="40"/>
      <c r="J93" s="40"/>
      <c r="K93" s="35"/>
      <c r="L93" s="35"/>
      <c r="M93" s="35"/>
      <c r="N93" s="35"/>
      <c r="O93" s="36"/>
      <c r="P93" s="10"/>
    </row>
    <row r="94" spans="1:16" ht="21" hidden="1" customHeight="1">
      <c r="A94" s="291">
        <v>75</v>
      </c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291">
        <v>76</v>
      </c>
      <c r="B95" s="96"/>
      <c r="C95" s="97"/>
      <c r="D95" s="39"/>
      <c r="E95" s="35"/>
      <c r="F95" s="94"/>
      <c r="G95" s="40"/>
      <c r="H95" s="40"/>
      <c r="I95" s="40"/>
      <c r="J95" s="40"/>
      <c r="K95" s="35"/>
      <c r="L95" s="40"/>
      <c r="M95" s="35"/>
      <c r="N95" s="35"/>
      <c r="O95" s="36"/>
      <c r="P95" s="10"/>
    </row>
    <row r="96" spans="1:16" ht="21" hidden="1" customHeight="1">
      <c r="A96" s="291">
        <v>77</v>
      </c>
      <c r="B96" s="101"/>
      <c r="C96" s="102"/>
      <c r="D96" s="85"/>
      <c r="E96" s="86"/>
      <c r="F96" s="103"/>
      <c r="G96" s="87"/>
      <c r="H96" s="87"/>
      <c r="I96" s="87"/>
      <c r="J96" s="87"/>
      <c r="K96" s="86"/>
      <c r="L96" s="87"/>
      <c r="M96" s="86"/>
      <c r="N96" s="86"/>
      <c r="O96" s="47"/>
      <c r="P96" s="10"/>
    </row>
    <row r="97" spans="1:17" s="728" customFormat="1" ht="21.75" customHeight="1">
      <c r="A97" s="827" t="s">
        <v>795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2.5" customHeight="1">
      <c r="A98" s="828" t="s">
        <v>817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t="22.5" customHeight="1">
      <c r="A99" s="371">
        <v>1</v>
      </c>
      <c r="B99" s="379" t="s">
        <v>698</v>
      </c>
      <c r="C99" s="380">
        <v>0</v>
      </c>
      <c r="D99" s="723"/>
      <c r="E99" s="724"/>
      <c r="F99" s="724"/>
      <c r="G99" s="724"/>
      <c r="H99" s="724"/>
      <c r="I99" s="724"/>
      <c r="J99" s="724"/>
      <c r="K99" s="724"/>
      <c r="L99" s="724"/>
      <c r="M99" s="724"/>
      <c r="N99" s="724"/>
      <c r="O99" s="724"/>
      <c r="P99" s="6"/>
    </row>
    <row r="100" spans="1:17" ht="15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848" t="s">
        <v>729</v>
      </c>
      <c r="K100" s="848"/>
      <c r="L100" s="848"/>
      <c r="M100" s="848"/>
      <c r="N100" s="848"/>
      <c r="O100" s="848"/>
      <c r="P100" s="6"/>
    </row>
    <row r="101" spans="1:17">
      <c r="A101" s="812" t="s">
        <v>19</v>
      </c>
      <c r="B101" s="812"/>
      <c r="C101" s="812"/>
      <c r="D101" s="136"/>
      <c r="E101" s="812" t="s">
        <v>20</v>
      </c>
      <c r="F101" s="812"/>
      <c r="G101" s="2"/>
      <c r="H101" s="2"/>
      <c r="I101" s="2"/>
      <c r="J101" s="812" t="s">
        <v>21</v>
      </c>
      <c r="K101" s="812"/>
      <c r="L101" s="812"/>
      <c r="M101" s="812"/>
      <c r="N101" s="812"/>
      <c r="O101" s="812"/>
      <c r="P101" s="6"/>
    </row>
    <row r="102" spans="1:17" s="24" customFormat="1">
      <c r="A102" s="7"/>
      <c r="B102" s="3"/>
      <c r="C102" s="13"/>
      <c r="D102" s="719"/>
      <c r="E102" s="3"/>
      <c r="F102" s="3"/>
      <c r="G102" s="3"/>
      <c r="H102" s="3"/>
      <c r="I102" s="3"/>
      <c r="J102" s="719"/>
      <c r="K102" s="3"/>
      <c r="L102" s="7"/>
      <c r="M102" s="3"/>
      <c r="N102" s="3"/>
      <c r="O102" s="3"/>
      <c r="P102" s="23"/>
      <c r="Q102" s="25"/>
    </row>
    <row r="103" spans="1:17">
      <c r="A103" s="7"/>
      <c r="B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6"/>
    </row>
    <row r="104" spans="1:17" ht="14.25" customHeight="1">
      <c r="A104" s="841" t="s">
        <v>568</v>
      </c>
      <c r="B104" s="841"/>
      <c r="C104" s="841"/>
      <c r="E104" s="841" t="s">
        <v>149</v>
      </c>
      <c r="F104" s="841"/>
      <c r="G104" s="19"/>
      <c r="H104" s="19"/>
      <c r="I104" s="19"/>
      <c r="J104" s="841" t="s">
        <v>43</v>
      </c>
      <c r="K104" s="841"/>
      <c r="L104" s="841"/>
      <c r="M104" s="841"/>
      <c r="N104" s="841"/>
      <c r="O104" s="841"/>
      <c r="P104" s="6"/>
    </row>
    <row r="105" spans="1:17" ht="27" customHeight="1">
      <c r="A105" s="849" t="s">
        <v>22</v>
      </c>
      <c r="B105" s="849"/>
      <c r="C105" s="849"/>
      <c r="D105" s="849"/>
      <c r="E105" s="849"/>
      <c r="F105" s="849"/>
      <c r="G105" s="849"/>
      <c r="H105" s="849"/>
      <c r="I105" s="849"/>
      <c r="J105" s="849"/>
      <c r="K105" s="849"/>
      <c r="L105" s="849"/>
      <c r="M105" s="849"/>
      <c r="N105" s="849"/>
      <c r="O105" s="849"/>
      <c r="P105" s="6"/>
    </row>
    <row r="106" spans="1:17">
      <c r="A106" s="5"/>
      <c r="B106" s="5"/>
      <c r="C106" s="5"/>
      <c r="D106" s="5"/>
      <c r="E106" s="5"/>
      <c r="F106" s="5"/>
      <c r="G106" s="5"/>
      <c r="H106" s="850" t="s">
        <v>24</v>
      </c>
      <c r="I106" s="850"/>
      <c r="J106" s="850"/>
      <c r="K106" s="850"/>
      <c r="L106" s="850"/>
      <c r="M106" s="850"/>
      <c r="N106" s="850"/>
      <c r="O106" s="850"/>
      <c r="P106" s="6"/>
    </row>
    <row r="107" spans="1:17">
      <c r="A107" s="7"/>
      <c r="B107" s="812" t="s">
        <v>23</v>
      </c>
      <c r="C107" s="812"/>
      <c r="D107" s="812"/>
      <c r="E107" s="7"/>
      <c r="F107" s="7"/>
      <c r="G107" s="7"/>
      <c r="H107" s="812" t="s">
        <v>39</v>
      </c>
      <c r="I107" s="812"/>
      <c r="J107" s="812"/>
      <c r="K107" s="812"/>
      <c r="L107" s="812"/>
      <c r="M107" s="812"/>
      <c r="N107" s="812"/>
      <c r="O107" s="812"/>
      <c r="P107" s="6"/>
    </row>
    <row r="108" spans="1:17">
      <c r="A108" s="2"/>
      <c r="B108" s="812"/>
      <c r="C108" s="812"/>
      <c r="D108" s="812"/>
      <c r="E108" s="7"/>
      <c r="F108" s="7"/>
      <c r="G108" s="7"/>
      <c r="H108" s="812"/>
      <c r="I108" s="812"/>
      <c r="J108" s="812"/>
      <c r="K108" s="812"/>
      <c r="L108" s="812"/>
      <c r="M108" s="812"/>
      <c r="N108" s="812"/>
      <c r="O108" s="812"/>
      <c r="P108" s="130"/>
    </row>
    <row r="109" spans="1:17" ht="15.4" customHeight="1">
      <c r="A109" s="7"/>
      <c r="B109" s="7"/>
      <c r="C109" s="7"/>
      <c r="D109" s="7"/>
      <c r="E109" s="7"/>
      <c r="F109" s="7"/>
      <c r="G109" s="7"/>
      <c r="H109" s="812"/>
      <c r="I109" s="812"/>
      <c r="J109" s="812"/>
      <c r="K109" s="812"/>
      <c r="L109" s="812"/>
      <c r="M109" s="812"/>
      <c r="N109" s="812"/>
      <c r="O109" s="812"/>
      <c r="P109" s="6"/>
    </row>
    <row r="110" spans="1:17" ht="15.4" customHeight="1">
      <c r="A110" s="809"/>
      <c r="B110" s="809"/>
      <c r="C110" s="809"/>
      <c r="D110" s="809"/>
      <c r="E110" s="809"/>
      <c r="F110" s="809"/>
      <c r="G110" s="809"/>
      <c r="H110" s="809"/>
      <c r="I110" s="809"/>
      <c r="J110" s="809"/>
      <c r="K110" s="851"/>
      <c r="L110" s="851"/>
      <c r="M110" s="851"/>
      <c r="N110" s="851"/>
      <c r="O110" s="851"/>
      <c r="P110" s="6"/>
    </row>
    <row r="111" spans="1:17" ht="23.25" customHeight="1">
      <c r="P111" s="6"/>
    </row>
    <row r="112" spans="1:17" ht="21" customHeight="1">
      <c r="P112" s="6"/>
    </row>
    <row r="113" spans="16:16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</sheetData>
  <mergeCells count="42">
    <mergeCell ref="A105:O105"/>
    <mergeCell ref="H106:O106"/>
    <mergeCell ref="B107:D108"/>
    <mergeCell ref="H107:O109"/>
    <mergeCell ref="A110:J110"/>
    <mergeCell ref="K110:O110"/>
    <mergeCell ref="J100:O100"/>
    <mergeCell ref="A101:C101"/>
    <mergeCell ref="E101:F101"/>
    <mergeCell ref="J101:O101"/>
    <mergeCell ref="A104:C104"/>
    <mergeCell ref="E104:F104"/>
    <mergeCell ref="J104:O104"/>
    <mergeCell ref="A98:D98"/>
    <mergeCell ref="E98:O98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A97:O97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8"/>
  <dimension ref="A1:R120"/>
  <sheetViews>
    <sheetView showGridLines="0" topLeftCell="A29" workbookViewId="0">
      <selection activeCell="L23" sqref="L23"/>
    </sheetView>
  </sheetViews>
  <sheetFormatPr defaultRowHeight="15.75"/>
  <cols>
    <col min="1" max="1" width="6.6640625" style="691" customWidth="1"/>
    <col min="2" max="2" width="32.5" style="691" customWidth="1"/>
    <col min="3" max="3" width="19.1640625" style="8" customWidth="1"/>
    <col min="4" max="4" width="36" style="691" customWidth="1"/>
    <col min="5" max="5" width="14.5" style="691" customWidth="1"/>
    <col min="6" max="6" width="14.5" style="691" bestFit="1" customWidth="1"/>
    <col min="7" max="7" width="13.83203125" style="691" customWidth="1"/>
    <col min="8" max="8" width="11.5" style="691" hidden="1" customWidth="1"/>
    <col min="9" max="9" width="17" style="691" hidden="1" customWidth="1"/>
    <col min="10" max="13" width="12.1640625" style="691" customWidth="1"/>
    <col min="14" max="14" width="11.6640625" style="691" customWidth="1"/>
    <col min="15" max="15" width="18.6640625" style="691" customWidth="1"/>
    <col min="16" max="16" width="12.33203125" style="691" customWidth="1"/>
    <col min="17" max="16384" width="9.33203125" style="69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90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793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694" t="s">
        <v>17</v>
      </c>
      <c r="D16" s="694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95">
        <v>1</v>
      </c>
      <c r="B17" s="695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SUM(E21:E97)</f>
        <v>66196653</v>
      </c>
      <c r="F18" s="32">
        <f>SUM(F21:F97)</f>
        <v>0</v>
      </c>
      <c r="G18" s="32">
        <f>SUM(G21:G97)</f>
        <v>66196653</v>
      </c>
      <c r="H18" s="32">
        <f t="shared" ref="H18:O18" si="0">SUM(H21:H97)</f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-6038449</v>
      </c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SUM(E21:E34)</f>
        <v>66196653</v>
      </c>
      <c r="F20" s="35">
        <f>SUM(F21:F34)</f>
        <v>0</v>
      </c>
      <c r="G20" s="35">
        <f>SUM(G21:G34)</f>
        <v>66196653</v>
      </c>
      <c r="H20" s="35">
        <f t="shared" ref="H20:O20" si="1">SUM(H21:H34)</f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-6038449</v>
      </c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713">
        <f>G21-HD68.3!G21</f>
        <v>0</v>
      </c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4" si="2">G22</f>
        <v>6671103</v>
      </c>
      <c r="F22" s="132"/>
      <c r="G22" s="132">
        <v>6671103</v>
      </c>
      <c r="H22" s="132"/>
      <c r="I22" s="267"/>
      <c r="J22" s="40"/>
      <c r="K22" s="35"/>
      <c r="L22" s="40"/>
      <c r="M22" s="35"/>
      <c r="N22" s="35"/>
      <c r="O22" s="713">
        <f>G22-HD68.3!G22</f>
        <v>290997</v>
      </c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2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713">
        <f>G23-HD68.3!G23</f>
        <v>0</v>
      </c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2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713">
        <f>G24-HD68.3!G24</f>
        <v>0</v>
      </c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2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713">
        <f>G25-HD68.3!G25</f>
        <v>0</v>
      </c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2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713">
        <f>G26-HD68.3!G26</f>
        <v>0</v>
      </c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2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713">
        <f>G27-HD68.3!G27</f>
        <v>0</v>
      </c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2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713">
        <f>G28-HD68.3!G28</f>
        <v>0</v>
      </c>
      <c r="P28" s="10"/>
    </row>
    <row r="29" spans="1:16" ht="15" customHeight="1">
      <c r="A29" s="291">
        <v>9</v>
      </c>
      <c r="B29" s="96" t="s">
        <v>387</v>
      </c>
      <c r="C29" s="95" t="s">
        <v>400</v>
      </c>
      <c r="D29" s="39" t="s">
        <v>143</v>
      </c>
      <c r="E29" s="35">
        <f t="shared" si="2"/>
        <v>0</v>
      </c>
      <c r="F29" s="132"/>
      <c r="G29" s="132">
        <v>0</v>
      </c>
      <c r="H29" s="132"/>
      <c r="I29" s="267"/>
      <c r="J29" s="40"/>
      <c r="K29" s="35"/>
      <c r="L29" s="35"/>
      <c r="M29" s="35"/>
      <c r="N29" s="35"/>
      <c r="O29" s="713">
        <f>G29-HD68.3!G29</f>
        <v>-6329446</v>
      </c>
      <c r="P29" s="10"/>
    </row>
    <row r="30" spans="1:16" ht="15" customHeight="1">
      <c r="A30" s="291">
        <v>10</v>
      </c>
      <c r="B30" s="96" t="s">
        <v>775</v>
      </c>
      <c r="C30" s="95" t="s">
        <v>774</v>
      </c>
      <c r="D30" s="39" t="s">
        <v>143</v>
      </c>
      <c r="E30" s="35">
        <f t="shared" si="2"/>
        <v>4000562</v>
      </c>
      <c r="F30" s="132"/>
      <c r="G30" s="132">
        <v>4000562</v>
      </c>
      <c r="H30" s="132"/>
      <c r="I30" s="267"/>
      <c r="J30" s="40"/>
      <c r="K30" s="35"/>
      <c r="L30" s="35"/>
      <c r="M30" s="35"/>
      <c r="N30" s="35"/>
      <c r="O30" s="713">
        <f>G30-HD68.3!G30</f>
        <v>0</v>
      </c>
      <c r="P30" s="10"/>
    </row>
    <row r="31" spans="1:16" ht="15" customHeight="1">
      <c r="A31" s="291">
        <v>11</v>
      </c>
      <c r="B31" s="96" t="s">
        <v>389</v>
      </c>
      <c r="C31" s="95" t="s">
        <v>402</v>
      </c>
      <c r="D31" s="39" t="s">
        <v>143</v>
      </c>
      <c r="E31" s="35">
        <f t="shared" si="2"/>
        <v>4000563</v>
      </c>
      <c r="F31" s="132"/>
      <c r="G31" s="132">
        <v>4000563</v>
      </c>
      <c r="H31" s="132"/>
      <c r="I31" s="267"/>
      <c r="J31" s="40"/>
      <c r="K31" s="35"/>
      <c r="L31" s="35"/>
      <c r="M31" s="35"/>
      <c r="N31" s="35"/>
      <c r="O31" s="713">
        <f>G31-HD68.3!G31</f>
        <v>0</v>
      </c>
      <c r="P31" s="10"/>
    </row>
    <row r="32" spans="1:16" ht="15" customHeight="1">
      <c r="A32" s="291">
        <v>12</v>
      </c>
      <c r="B32" s="91" t="s">
        <v>391</v>
      </c>
      <c r="C32" s="90" t="s">
        <v>404</v>
      </c>
      <c r="D32" s="277" t="s">
        <v>143</v>
      </c>
      <c r="E32" s="35">
        <f t="shared" si="2"/>
        <v>3374400</v>
      </c>
      <c r="F32" s="132"/>
      <c r="G32" s="132">
        <v>3374400</v>
      </c>
      <c r="H32" s="132"/>
      <c r="I32" s="267"/>
      <c r="J32" s="40"/>
      <c r="K32" s="35"/>
      <c r="L32" s="35"/>
      <c r="M32" s="35"/>
      <c r="N32" s="35"/>
      <c r="O32" s="713">
        <f>G32-HD68.3!G32</f>
        <v>0</v>
      </c>
      <c r="P32" s="10"/>
    </row>
    <row r="33" spans="1:16" ht="15" customHeight="1">
      <c r="A33" s="291">
        <v>13</v>
      </c>
      <c r="B33" s="292" t="s">
        <v>390</v>
      </c>
      <c r="C33" s="293" t="s">
        <v>403</v>
      </c>
      <c r="D33" s="294" t="s">
        <v>143</v>
      </c>
      <c r="E33" s="298">
        <f t="shared" si="2"/>
        <v>3374403</v>
      </c>
      <c r="F33" s="295"/>
      <c r="G33" s="295">
        <v>3374403</v>
      </c>
      <c r="H33" s="295"/>
      <c r="I33" s="296"/>
      <c r="J33" s="297"/>
      <c r="K33" s="46"/>
      <c r="L33" s="46"/>
      <c r="M33" s="46"/>
      <c r="N33" s="46"/>
      <c r="O33" s="713">
        <f>G33-HD68.3!G33</f>
        <v>0</v>
      </c>
      <c r="P33" s="10"/>
    </row>
    <row r="34" spans="1:16" ht="15" customHeight="1">
      <c r="A34" s="291">
        <v>14</v>
      </c>
      <c r="B34" s="292" t="s">
        <v>662</v>
      </c>
      <c r="C34" s="293" t="s">
        <v>663</v>
      </c>
      <c r="D34" s="294" t="s">
        <v>143</v>
      </c>
      <c r="E34" s="298">
        <f t="shared" si="2"/>
        <v>4000562</v>
      </c>
      <c r="F34" s="295"/>
      <c r="G34" s="295">
        <v>4000562</v>
      </c>
      <c r="H34" s="295"/>
      <c r="I34" s="296"/>
      <c r="J34" s="297"/>
      <c r="K34" s="46"/>
      <c r="L34" s="46"/>
      <c r="M34" s="46"/>
      <c r="N34" s="46"/>
      <c r="O34" s="47"/>
      <c r="P34" s="10"/>
    </row>
    <row r="35" spans="1:16" ht="21" hidden="1" customHeight="1">
      <c r="A35" s="291">
        <v>15</v>
      </c>
      <c r="B35" s="125"/>
      <c r="C35" s="124"/>
      <c r="D35" s="107"/>
      <c r="E35" s="108"/>
      <c r="F35" s="123"/>
      <c r="G35" s="110"/>
      <c r="H35" s="110"/>
      <c r="I35" s="110"/>
      <c r="J35" s="110"/>
      <c r="K35" s="108"/>
      <c r="L35" s="108"/>
      <c r="M35" s="108"/>
      <c r="N35" s="108"/>
      <c r="O35" s="111"/>
      <c r="P35" s="10"/>
    </row>
    <row r="36" spans="1:16" ht="21" hidden="1" customHeight="1">
      <c r="A36" s="291">
        <v>16</v>
      </c>
      <c r="B36" s="114"/>
      <c r="C36" s="118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80"/>
      <c r="P36" s="10"/>
    </row>
    <row r="37" spans="1:16" ht="21" hidden="1" customHeight="1">
      <c r="A37" s="291">
        <v>17</v>
      </c>
      <c r="B37" s="119"/>
      <c r="C37" s="113"/>
      <c r="D37" s="39"/>
      <c r="E37" s="35"/>
      <c r="F37" s="112"/>
      <c r="G37" s="40"/>
      <c r="H37" s="40"/>
      <c r="I37" s="40"/>
      <c r="J37" s="40"/>
      <c r="K37" s="35"/>
      <c r="L37" s="35"/>
      <c r="M37" s="35"/>
      <c r="N37" s="35"/>
      <c r="O37" s="36"/>
      <c r="P37" s="10"/>
    </row>
    <row r="38" spans="1:16" ht="21" hidden="1" customHeight="1">
      <c r="A38" s="291">
        <v>18</v>
      </c>
      <c r="B38" s="120"/>
      <c r="C38" s="121"/>
      <c r="D38" s="85"/>
      <c r="E38" s="86"/>
      <c r="F38" s="122"/>
      <c r="G38" s="87"/>
      <c r="H38" s="87"/>
      <c r="I38" s="87"/>
      <c r="J38" s="87"/>
      <c r="K38" s="86"/>
      <c r="L38" s="86"/>
      <c r="M38" s="86"/>
      <c r="N38" s="86"/>
      <c r="O38" s="88"/>
      <c r="P38" s="10"/>
    </row>
    <row r="39" spans="1:16" ht="21" hidden="1" customHeight="1">
      <c r="A39" s="291">
        <v>19</v>
      </c>
      <c r="B39" s="104"/>
      <c r="C39" s="105"/>
      <c r="D39" s="107"/>
      <c r="E39" s="108"/>
      <c r="F39" s="109"/>
      <c r="G39" s="110"/>
      <c r="H39" s="110"/>
      <c r="I39" s="110"/>
      <c r="J39" s="110"/>
      <c r="K39" s="108"/>
      <c r="L39" s="108"/>
      <c r="M39" s="108"/>
      <c r="N39" s="108"/>
      <c r="O39" s="111"/>
      <c r="P39" s="10"/>
    </row>
    <row r="40" spans="1:16" ht="21" hidden="1" customHeight="1">
      <c r="A40" s="291">
        <v>20</v>
      </c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35"/>
      <c r="M40" s="35"/>
      <c r="N40" s="35"/>
      <c r="O40" s="36"/>
      <c r="P40" s="10"/>
    </row>
    <row r="41" spans="1:16" ht="21" hidden="1" customHeight="1">
      <c r="A41" s="291">
        <v>21</v>
      </c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40"/>
      <c r="M41" s="35"/>
      <c r="N41" s="35"/>
      <c r="O41" s="36"/>
      <c r="P41" s="10"/>
    </row>
    <row r="42" spans="1:16" ht="21" hidden="1" customHeight="1">
      <c r="A42" s="291">
        <v>22</v>
      </c>
      <c r="B42" s="96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291">
        <v>23</v>
      </c>
      <c r="B43" s="98"/>
      <c r="C43" s="95"/>
      <c r="D43" s="39"/>
      <c r="E43" s="35"/>
      <c r="F43" s="94"/>
      <c r="G43" s="40"/>
      <c r="H43" s="40"/>
      <c r="I43" s="40"/>
      <c r="J43" s="40"/>
      <c r="K43" s="35"/>
      <c r="L43" s="35"/>
      <c r="M43" s="35"/>
      <c r="N43" s="35"/>
      <c r="O43" s="36"/>
      <c r="P43" s="10"/>
    </row>
    <row r="44" spans="1:16" ht="21" hidden="1" customHeight="1">
      <c r="A44" s="291">
        <v>24</v>
      </c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40"/>
      <c r="M44" s="35"/>
      <c r="N44" s="35"/>
      <c r="O44" s="36"/>
      <c r="P44" s="10"/>
    </row>
    <row r="45" spans="1:16" ht="21" hidden="1" customHeight="1">
      <c r="A45" s="291">
        <v>25</v>
      </c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36"/>
      <c r="P45" s="10"/>
    </row>
    <row r="46" spans="1:16" ht="21" hidden="1" customHeight="1">
      <c r="A46" s="291">
        <v>26</v>
      </c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291">
        <v>27</v>
      </c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291">
        <v>28</v>
      </c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291">
        <v>29</v>
      </c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291">
        <v>30</v>
      </c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291">
        <v>31</v>
      </c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291">
        <v>32</v>
      </c>
      <c r="B52" s="96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291">
        <v>33</v>
      </c>
      <c r="B53" s="98"/>
      <c r="C53" s="95"/>
      <c r="D53" s="39"/>
      <c r="E53" s="35"/>
      <c r="F53" s="94"/>
      <c r="G53" s="40"/>
      <c r="H53" s="40"/>
      <c r="I53" s="40"/>
      <c r="J53" s="40"/>
      <c r="K53" s="35"/>
      <c r="L53" s="35"/>
      <c r="M53" s="35"/>
      <c r="N53" s="35"/>
      <c r="O53" s="78"/>
      <c r="P53" s="10"/>
    </row>
    <row r="54" spans="1:16" ht="21" hidden="1" customHeight="1">
      <c r="A54" s="291">
        <v>34</v>
      </c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40"/>
      <c r="M54" s="35"/>
      <c r="N54" s="35"/>
      <c r="O54" s="78"/>
      <c r="P54" s="10"/>
    </row>
    <row r="55" spans="1:16" ht="21" hidden="1" customHeight="1">
      <c r="A55" s="291">
        <v>35</v>
      </c>
      <c r="B55" s="96"/>
      <c r="C55" s="95"/>
      <c r="D55" s="39"/>
      <c r="E55" s="35"/>
      <c r="F55" s="94"/>
      <c r="G55" s="40"/>
      <c r="H55" s="40"/>
      <c r="I55" s="40"/>
      <c r="J55" s="40"/>
      <c r="K55" s="35"/>
      <c r="L55" s="35"/>
      <c r="M55" s="35"/>
      <c r="N55" s="35"/>
      <c r="O55" s="78"/>
      <c r="P55" s="10"/>
    </row>
    <row r="56" spans="1:16" s="12" customFormat="1" ht="21" hidden="1" customHeight="1">
      <c r="A56" s="291">
        <v>36</v>
      </c>
      <c r="B56" s="96"/>
      <c r="C56" s="95"/>
      <c r="D56" s="39"/>
      <c r="E56" s="35"/>
      <c r="F56" s="94"/>
      <c r="G56" s="43"/>
      <c r="H56" s="43"/>
      <c r="I56" s="43"/>
      <c r="J56" s="43"/>
      <c r="K56" s="44"/>
      <c r="L56" s="44"/>
      <c r="M56" s="44"/>
      <c r="N56" s="44"/>
      <c r="O56" s="79"/>
      <c r="P56" s="11"/>
    </row>
    <row r="57" spans="1:16" ht="21" hidden="1" customHeight="1">
      <c r="A57" s="291">
        <v>37</v>
      </c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78"/>
      <c r="P57" s="10"/>
    </row>
    <row r="58" spans="1:16" ht="22.5" hidden="1" customHeight="1">
      <c r="A58" s="291">
        <v>38</v>
      </c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1"/>
      <c r="P58" s="10"/>
    </row>
    <row r="59" spans="1:16" ht="21" hidden="1" customHeight="1">
      <c r="A59" s="291">
        <v>39</v>
      </c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2"/>
      <c r="P59" s="10"/>
    </row>
    <row r="60" spans="1:16" ht="21" hidden="1" customHeight="1">
      <c r="A60" s="291">
        <v>40</v>
      </c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291">
        <v>41</v>
      </c>
      <c r="B61" s="96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1" hidden="1" customHeight="1">
      <c r="A62" s="291">
        <v>42</v>
      </c>
      <c r="B62" s="98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0.25" hidden="1" customHeight="1">
      <c r="A63" s="291">
        <v>43</v>
      </c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291">
        <v>44</v>
      </c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291">
        <v>45</v>
      </c>
      <c r="B65" s="96"/>
      <c r="C65" s="95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291">
        <v>46</v>
      </c>
      <c r="B66" s="99"/>
      <c r="C66" s="100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3"/>
      <c r="P66" s="10"/>
    </row>
    <row r="67" spans="1:16" ht="21" hidden="1" customHeight="1">
      <c r="A67" s="291">
        <v>47</v>
      </c>
      <c r="B67" s="96"/>
      <c r="C67" s="95"/>
      <c r="D67" s="39"/>
      <c r="E67" s="35"/>
      <c r="F67" s="94"/>
      <c r="G67" s="40"/>
      <c r="H67" s="40"/>
      <c r="I67" s="40"/>
      <c r="J67" s="40"/>
      <c r="K67" s="35"/>
      <c r="L67" s="35"/>
      <c r="M67" s="35"/>
      <c r="N67" s="35"/>
      <c r="O67" s="81"/>
      <c r="P67" s="10"/>
    </row>
    <row r="68" spans="1:16" s="12" customFormat="1" ht="21" hidden="1" customHeight="1">
      <c r="A68" s="291">
        <v>48</v>
      </c>
      <c r="B68" s="96"/>
      <c r="C68" s="95"/>
      <c r="D68" s="39"/>
      <c r="E68" s="35"/>
      <c r="F68" s="94"/>
      <c r="G68" s="43"/>
      <c r="H68" s="43"/>
      <c r="I68" s="43"/>
      <c r="J68" s="43"/>
      <c r="K68" s="44"/>
      <c r="L68" s="44"/>
      <c r="M68" s="44"/>
      <c r="N68" s="44"/>
      <c r="O68" s="79"/>
      <c r="P68" s="11"/>
    </row>
    <row r="69" spans="1:16" ht="21" hidden="1" customHeight="1">
      <c r="A69" s="291">
        <v>49</v>
      </c>
      <c r="B69" s="96"/>
      <c r="C69" s="97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291">
        <v>50</v>
      </c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35"/>
      <c r="M70" s="35"/>
      <c r="N70" s="35"/>
      <c r="O70" s="36"/>
      <c r="P70" s="10"/>
    </row>
    <row r="71" spans="1:16" ht="21" hidden="1" customHeight="1">
      <c r="A71" s="291">
        <v>51</v>
      </c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40"/>
      <c r="M71" s="35"/>
      <c r="N71" s="35"/>
      <c r="O71" s="36"/>
      <c r="P71" s="10"/>
    </row>
    <row r="72" spans="1:16" ht="21" hidden="1" customHeight="1">
      <c r="A72" s="291">
        <v>52</v>
      </c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291">
        <v>53</v>
      </c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291">
        <v>54</v>
      </c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3"/>
      <c r="P74" s="10"/>
    </row>
    <row r="75" spans="1:16" ht="21" hidden="1" customHeight="1">
      <c r="A75" s="291">
        <v>55</v>
      </c>
      <c r="B75" s="96"/>
      <c r="C75" s="95"/>
      <c r="D75" s="39"/>
      <c r="E75" s="35"/>
      <c r="F75" s="94"/>
      <c r="G75" s="40"/>
      <c r="H75" s="40"/>
      <c r="I75" s="40"/>
      <c r="J75" s="40"/>
      <c r="K75" s="35"/>
      <c r="L75" s="35"/>
      <c r="M75" s="35"/>
      <c r="N75" s="35"/>
      <c r="O75" s="81"/>
      <c r="P75" s="10"/>
    </row>
    <row r="76" spans="1:16" s="12" customFormat="1" ht="21" hidden="1" customHeight="1">
      <c r="A76" s="291">
        <v>56</v>
      </c>
      <c r="B76" s="96"/>
      <c r="C76" s="95"/>
      <c r="D76" s="39"/>
      <c r="E76" s="35"/>
      <c r="F76" s="94"/>
      <c r="G76" s="43"/>
      <c r="H76" s="43"/>
      <c r="I76" s="43"/>
      <c r="J76" s="43"/>
      <c r="K76" s="44"/>
      <c r="L76" s="44"/>
      <c r="M76" s="44"/>
      <c r="N76" s="44"/>
      <c r="O76" s="79"/>
      <c r="P76" s="11"/>
    </row>
    <row r="77" spans="1:16" ht="21" hidden="1" customHeight="1">
      <c r="A77" s="291">
        <v>57</v>
      </c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291">
        <v>58</v>
      </c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35"/>
      <c r="M78" s="35"/>
      <c r="N78" s="35"/>
      <c r="O78" s="36"/>
      <c r="P78" s="10"/>
    </row>
    <row r="79" spans="1:16" ht="21" hidden="1" customHeight="1">
      <c r="A79" s="291">
        <v>59</v>
      </c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40"/>
      <c r="M79" s="35"/>
      <c r="N79" s="35"/>
      <c r="O79" s="36"/>
      <c r="P79" s="10"/>
    </row>
    <row r="80" spans="1:16" ht="21" hidden="1" customHeight="1">
      <c r="A80" s="291">
        <v>60</v>
      </c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291">
        <v>61</v>
      </c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291">
        <v>62</v>
      </c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3"/>
      <c r="P82" s="10"/>
    </row>
    <row r="83" spans="1:16" ht="21" hidden="1" customHeight="1">
      <c r="A83" s="291">
        <v>63</v>
      </c>
      <c r="B83" s="96"/>
      <c r="C83" s="95"/>
      <c r="D83" s="39"/>
      <c r="E83" s="35"/>
      <c r="F83" s="94"/>
      <c r="G83" s="40"/>
      <c r="H83" s="40"/>
      <c r="I83" s="40"/>
      <c r="J83" s="40"/>
      <c r="K83" s="35"/>
      <c r="L83" s="35"/>
      <c r="M83" s="35"/>
      <c r="N83" s="35"/>
      <c r="O83" s="81"/>
      <c r="P83" s="10"/>
    </row>
    <row r="84" spans="1:16" s="12" customFormat="1" ht="21" hidden="1" customHeight="1">
      <c r="A84" s="291">
        <v>64</v>
      </c>
      <c r="B84" s="96"/>
      <c r="C84" s="95"/>
      <c r="D84" s="39"/>
      <c r="E84" s="35"/>
      <c r="F84" s="94"/>
      <c r="G84" s="43"/>
      <c r="H84" s="43"/>
      <c r="I84" s="43"/>
      <c r="J84" s="43"/>
      <c r="K84" s="44"/>
      <c r="L84" s="44"/>
      <c r="M84" s="44"/>
      <c r="N84" s="44"/>
      <c r="O84" s="79"/>
      <c r="P84" s="11"/>
    </row>
    <row r="85" spans="1:16" ht="21" hidden="1" customHeight="1">
      <c r="A85" s="291">
        <v>65</v>
      </c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291">
        <v>66</v>
      </c>
      <c r="B86" s="96"/>
      <c r="C86" s="95"/>
      <c r="D86" s="39"/>
      <c r="E86" s="35"/>
      <c r="F86" s="94"/>
      <c r="G86" s="40"/>
      <c r="H86" s="40"/>
      <c r="I86" s="40"/>
      <c r="J86" s="40"/>
      <c r="K86" s="35"/>
      <c r="L86" s="35"/>
      <c r="M86" s="35"/>
      <c r="N86" s="35"/>
      <c r="O86" s="36"/>
      <c r="P86" s="10"/>
    </row>
    <row r="87" spans="1:16" ht="21" hidden="1" customHeight="1">
      <c r="A87" s="291">
        <v>67</v>
      </c>
      <c r="B87" s="98"/>
      <c r="C87" s="95"/>
      <c r="D87" s="39"/>
      <c r="E87" s="35"/>
      <c r="F87" s="94"/>
      <c r="G87" s="40"/>
      <c r="H87" s="40"/>
      <c r="I87" s="40"/>
      <c r="J87" s="40"/>
      <c r="K87" s="35"/>
      <c r="L87" s="40"/>
      <c r="M87" s="35"/>
      <c r="N87" s="35"/>
      <c r="O87" s="36"/>
      <c r="P87" s="10"/>
    </row>
    <row r="88" spans="1:16" ht="21" hidden="1" customHeight="1">
      <c r="A88" s="291">
        <v>68</v>
      </c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291">
        <v>69</v>
      </c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291">
        <v>70</v>
      </c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3"/>
      <c r="P90" s="10"/>
    </row>
    <row r="91" spans="1:16" ht="21" hidden="1" customHeight="1">
      <c r="A91" s="291">
        <v>71</v>
      </c>
      <c r="B91" s="96"/>
      <c r="C91" s="95"/>
      <c r="D91" s="39"/>
      <c r="E91" s="35"/>
      <c r="F91" s="94"/>
      <c r="G91" s="40"/>
      <c r="H91" s="40"/>
      <c r="I91" s="40"/>
      <c r="J91" s="40"/>
      <c r="K91" s="35"/>
      <c r="L91" s="35"/>
      <c r="M91" s="35"/>
      <c r="N91" s="35"/>
      <c r="O91" s="81"/>
      <c r="P91" s="10"/>
    </row>
    <row r="92" spans="1:16" s="12" customFormat="1" ht="21" hidden="1" customHeight="1">
      <c r="A92" s="291">
        <v>72</v>
      </c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s="12" customFormat="1" ht="21" hidden="1" customHeight="1">
      <c r="A93" s="291">
        <v>73</v>
      </c>
      <c r="B93" s="96"/>
      <c r="C93" s="95"/>
      <c r="D93" s="39"/>
      <c r="E93" s="35"/>
      <c r="F93" s="94"/>
      <c r="G93" s="43"/>
      <c r="H93" s="43"/>
      <c r="I93" s="43"/>
      <c r="J93" s="43"/>
      <c r="K93" s="44"/>
      <c r="L93" s="44"/>
      <c r="M93" s="44"/>
      <c r="N93" s="44"/>
      <c r="O93" s="79"/>
      <c r="P93" s="11"/>
    </row>
    <row r="94" spans="1:16" ht="21" hidden="1" customHeight="1">
      <c r="A94" s="291">
        <v>74</v>
      </c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291">
        <v>75</v>
      </c>
      <c r="B95" s="96"/>
      <c r="C95" s="95"/>
      <c r="D95" s="39"/>
      <c r="E95" s="35"/>
      <c r="F95" s="94"/>
      <c r="G95" s="40"/>
      <c r="H95" s="40"/>
      <c r="I95" s="40"/>
      <c r="J95" s="40"/>
      <c r="K95" s="35"/>
      <c r="L95" s="35"/>
      <c r="M95" s="35"/>
      <c r="N95" s="35"/>
      <c r="O95" s="36"/>
      <c r="P95" s="10"/>
    </row>
    <row r="96" spans="1:16" ht="21" hidden="1" customHeight="1">
      <c r="A96" s="291">
        <v>76</v>
      </c>
      <c r="B96" s="96"/>
      <c r="C96" s="97"/>
      <c r="D96" s="39"/>
      <c r="E96" s="35"/>
      <c r="F96" s="94"/>
      <c r="G96" s="40"/>
      <c r="H96" s="40"/>
      <c r="I96" s="40"/>
      <c r="J96" s="40"/>
      <c r="K96" s="35"/>
      <c r="L96" s="40"/>
      <c r="M96" s="35"/>
      <c r="N96" s="35"/>
      <c r="O96" s="36"/>
      <c r="P96" s="10"/>
    </row>
    <row r="97" spans="1:17" ht="21" hidden="1" customHeight="1">
      <c r="A97" s="291">
        <v>77</v>
      </c>
      <c r="B97" s="101"/>
      <c r="C97" s="102"/>
      <c r="D97" s="85"/>
      <c r="E97" s="86"/>
      <c r="F97" s="103"/>
      <c r="G97" s="87"/>
      <c r="H97" s="87"/>
      <c r="I97" s="87"/>
      <c r="J97" s="87"/>
      <c r="K97" s="86"/>
      <c r="L97" s="87"/>
      <c r="M97" s="86"/>
      <c r="N97" s="86"/>
      <c r="O97" s="47"/>
      <c r="P97" s="10"/>
    </row>
    <row r="98" spans="1:17" s="696" customFormat="1" ht="21.75" customHeight="1">
      <c r="A98" s="827" t="s">
        <v>795</v>
      </c>
      <c r="B98" s="827"/>
      <c r="C98" s="827"/>
      <c r="D98" s="827"/>
      <c r="E98" s="827"/>
      <c r="F98" s="827"/>
      <c r="G98" s="827"/>
      <c r="H98" s="827"/>
      <c r="I98" s="827"/>
      <c r="J98" s="827"/>
      <c r="K98" s="827"/>
      <c r="L98" s="827"/>
      <c r="M98" s="827"/>
      <c r="N98" s="827"/>
      <c r="O98" s="827"/>
      <c r="P98" s="135"/>
    </row>
    <row r="99" spans="1:17" ht="22.5" customHeight="1">
      <c r="A99" s="828" t="s">
        <v>794</v>
      </c>
      <c r="B99" s="828"/>
      <c r="C99" s="828"/>
      <c r="D99" s="828"/>
      <c r="E99" s="829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6"/>
    </row>
    <row r="100" spans="1:17" ht="22.5" customHeight="1">
      <c r="A100" s="371">
        <v>1</v>
      </c>
      <c r="B100" s="379" t="s">
        <v>698</v>
      </c>
      <c r="C100" s="380">
        <v>-6038449</v>
      </c>
      <c r="D100" s="692"/>
      <c r="E100" s="693"/>
      <c r="F100" s="693"/>
      <c r="G100" s="693"/>
      <c r="H100" s="693"/>
      <c r="I100" s="693"/>
      <c r="J100" s="693"/>
      <c r="K100" s="693"/>
      <c r="L100" s="693"/>
      <c r="M100" s="693"/>
      <c r="N100" s="693"/>
      <c r="O100" s="693"/>
      <c r="P100" s="6"/>
    </row>
    <row r="101" spans="1:17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848" t="s">
        <v>729</v>
      </c>
      <c r="K101" s="848"/>
      <c r="L101" s="848"/>
      <c r="M101" s="848"/>
      <c r="N101" s="848"/>
      <c r="O101" s="848"/>
      <c r="P101" s="6"/>
    </row>
    <row r="102" spans="1:17">
      <c r="A102" s="812" t="s">
        <v>19</v>
      </c>
      <c r="B102" s="812"/>
      <c r="C102" s="812"/>
      <c r="D102" s="136"/>
      <c r="E102" s="812" t="s">
        <v>20</v>
      </c>
      <c r="F102" s="812"/>
      <c r="G102" s="2"/>
      <c r="H102" s="2"/>
      <c r="I102" s="2"/>
      <c r="J102" s="812" t="s">
        <v>21</v>
      </c>
      <c r="K102" s="812"/>
      <c r="L102" s="812"/>
      <c r="M102" s="812"/>
      <c r="N102" s="812"/>
      <c r="O102" s="812"/>
      <c r="P102" s="6"/>
    </row>
    <row r="103" spans="1:17" s="24" customFormat="1">
      <c r="A103" s="7"/>
      <c r="B103" s="3"/>
      <c r="C103" s="13"/>
      <c r="D103" s="691"/>
      <c r="E103" s="3"/>
      <c r="F103" s="3"/>
      <c r="G103" s="3"/>
      <c r="H103" s="3"/>
      <c r="I103" s="3"/>
      <c r="J103" s="691"/>
      <c r="K103" s="3"/>
      <c r="L103" s="7"/>
      <c r="M103" s="3"/>
      <c r="N103" s="3"/>
      <c r="O103" s="3"/>
      <c r="P103" s="23"/>
      <c r="Q103" s="25"/>
    </row>
    <row r="104" spans="1:17">
      <c r="A104" s="7"/>
      <c r="B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6"/>
    </row>
    <row r="105" spans="1:17" ht="14.25" customHeight="1">
      <c r="A105" s="841" t="s">
        <v>568</v>
      </c>
      <c r="B105" s="841"/>
      <c r="C105" s="841"/>
      <c r="E105" s="841" t="s">
        <v>149</v>
      </c>
      <c r="F105" s="841"/>
      <c r="G105" s="19"/>
      <c r="H105" s="19"/>
      <c r="I105" s="19"/>
      <c r="J105" s="841" t="s">
        <v>43</v>
      </c>
      <c r="K105" s="841"/>
      <c r="L105" s="841"/>
      <c r="M105" s="841"/>
      <c r="N105" s="841"/>
      <c r="O105" s="841"/>
      <c r="P105" s="6"/>
    </row>
    <row r="106" spans="1:17" ht="27" customHeight="1">
      <c r="A106" s="849" t="s">
        <v>22</v>
      </c>
      <c r="B106" s="849"/>
      <c r="C106" s="849"/>
      <c r="D106" s="849"/>
      <c r="E106" s="849"/>
      <c r="F106" s="849"/>
      <c r="G106" s="849"/>
      <c r="H106" s="849"/>
      <c r="I106" s="849"/>
      <c r="J106" s="849"/>
      <c r="K106" s="849"/>
      <c r="L106" s="849"/>
      <c r="M106" s="849"/>
      <c r="N106" s="849"/>
      <c r="O106" s="849"/>
      <c r="P106" s="6"/>
    </row>
    <row r="107" spans="1:17">
      <c r="A107" s="5"/>
      <c r="B107" s="5"/>
      <c r="C107" s="5"/>
      <c r="D107" s="5"/>
      <c r="E107" s="5"/>
      <c r="F107" s="5"/>
      <c r="G107" s="5"/>
      <c r="H107" s="850" t="s">
        <v>24</v>
      </c>
      <c r="I107" s="850"/>
      <c r="J107" s="850"/>
      <c r="K107" s="850"/>
      <c r="L107" s="850"/>
      <c r="M107" s="850"/>
      <c r="N107" s="850"/>
      <c r="O107" s="850"/>
      <c r="P107" s="6"/>
    </row>
    <row r="108" spans="1:17">
      <c r="A108" s="7"/>
      <c r="B108" s="812" t="s">
        <v>23</v>
      </c>
      <c r="C108" s="812"/>
      <c r="D108" s="812"/>
      <c r="E108" s="7"/>
      <c r="F108" s="7"/>
      <c r="G108" s="7"/>
      <c r="H108" s="812" t="s">
        <v>39</v>
      </c>
      <c r="I108" s="812"/>
      <c r="J108" s="812"/>
      <c r="K108" s="812"/>
      <c r="L108" s="812"/>
      <c r="M108" s="812"/>
      <c r="N108" s="812"/>
      <c r="O108" s="812"/>
      <c r="P108" s="6"/>
    </row>
    <row r="109" spans="1:17">
      <c r="A109" s="2"/>
      <c r="B109" s="812"/>
      <c r="C109" s="812"/>
      <c r="D109" s="812"/>
      <c r="E109" s="7"/>
      <c r="F109" s="7"/>
      <c r="G109" s="7"/>
      <c r="H109" s="812"/>
      <c r="I109" s="812"/>
      <c r="J109" s="812"/>
      <c r="K109" s="812"/>
      <c r="L109" s="812"/>
      <c r="M109" s="812"/>
      <c r="N109" s="812"/>
      <c r="O109" s="812"/>
      <c r="P109" s="130"/>
    </row>
    <row r="110" spans="1:17" ht="15.4" customHeight="1">
      <c r="A110" s="7"/>
      <c r="B110" s="7"/>
      <c r="C110" s="7"/>
      <c r="D110" s="7"/>
      <c r="E110" s="7"/>
      <c r="F110" s="7"/>
      <c r="G110" s="7"/>
      <c r="H110" s="812"/>
      <c r="I110" s="812"/>
      <c r="J110" s="812"/>
      <c r="K110" s="812"/>
      <c r="L110" s="812"/>
      <c r="M110" s="812"/>
      <c r="N110" s="812"/>
      <c r="O110" s="812"/>
      <c r="P110" s="6"/>
    </row>
    <row r="111" spans="1:17" ht="15.4" customHeight="1">
      <c r="A111" s="809"/>
      <c r="B111" s="809"/>
      <c r="C111" s="809"/>
      <c r="D111" s="809"/>
      <c r="E111" s="809"/>
      <c r="F111" s="809"/>
      <c r="G111" s="809"/>
      <c r="H111" s="809"/>
      <c r="I111" s="809"/>
      <c r="J111" s="809"/>
      <c r="K111" s="851"/>
      <c r="L111" s="851"/>
      <c r="M111" s="851"/>
      <c r="N111" s="851"/>
      <c r="O111" s="851"/>
      <c r="P111" s="6"/>
    </row>
    <row r="112" spans="1:17" ht="23.25" customHeight="1">
      <c r="P112" s="6"/>
    </row>
    <row r="113" spans="16:16" ht="21" customHeight="1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  <row r="120" spans="16:16">
      <c r="P120" s="6"/>
    </row>
  </sheetData>
  <mergeCells count="42">
    <mergeCell ref="A106:O106"/>
    <mergeCell ref="H107:O107"/>
    <mergeCell ref="B108:D109"/>
    <mergeCell ref="H108:O110"/>
    <mergeCell ref="A111:J111"/>
    <mergeCell ref="K111:O111"/>
    <mergeCell ref="J101:O101"/>
    <mergeCell ref="A102:C102"/>
    <mergeCell ref="E102:F102"/>
    <mergeCell ref="J102:O102"/>
    <mergeCell ref="A105:C105"/>
    <mergeCell ref="E105:F105"/>
    <mergeCell ref="J105:O105"/>
    <mergeCell ref="A99:D99"/>
    <mergeCell ref="E99:O99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A98:O98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9"/>
  <dimension ref="A1:R120"/>
  <sheetViews>
    <sheetView showGridLines="0" topLeftCell="A17" workbookViewId="0">
      <selection activeCell="A98" sqref="A98:O98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5" width="14.5" style="671" customWidth="1"/>
    <col min="6" max="6" width="14.5" style="671" bestFit="1" customWidth="1"/>
    <col min="7" max="7" width="13.83203125" style="671" customWidth="1"/>
    <col min="8" max="8" width="11.5" style="671" hidden="1" customWidth="1"/>
    <col min="9" max="9" width="17" style="671" hidden="1" customWidth="1"/>
    <col min="10" max="13" width="12.1640625" style="671" customWidth="1"/>
    <col min="14" max="14" width="11.6640625" style="671" customWidth="1"/>
    <col min="15" max="15" width="18.6640625" style="671" customWidth="1"/>
    <col min="16" max="16" width="12.33203125" style="671" customWidth="1"/>
    <col min="17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7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773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673" t="s">
        <v>17</v>
      </c>
      <c r="D16" s="673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74">
        <v>1</v>
      </c>
      <c r="B17" s="674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SUM(E21:E97)</f>
        <v>72235102</v>
      </c>
      <c r="F18" s="32">
        <f>SUM(F21:F97)</f>
        <v>0</v>
      </c>
      <c r="G18" s="32">
        <f>SUM(G21:G97)</f>
        <v>72235102</v>
      </c>
      <c r="H18" s="32">
        <f t="shared" ref="H18:O18" si="0">SUM(H21:H97)</f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4000562</v>
      </c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SUM(E21:E34)</f>
        <v>72235102</v>
      </c>
      <c r="F20" s="35">
        <f>SUM(F21:F34)</f>
        <v>0</v>
      </c>
      <c r="G20" s="35">
        <f>SUM(G21:G34)</f>
        <v>72235102</v>
      </c>
      <c r="H20" s="35">
        <f t="shared" ref="H20:O20" si="1">SUM(H21:H34)</f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4000562</v>
      </c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36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4" si="2">G22</f>
        <v>6380106</v>
      </c>
      <c r="F22" s="132"/>
      <c r="G22" s="132">
        <v>6380106</v>
      </c>
      <c r="H22" s="132"/>
      <c r="I22" s="267"/>
      <c r="J22" s="40"/>
      <c r="K22" s="35"/>
      <c r="L22" s="40"/>
      <c r="M22" s="35"/>
      <c r="N22" s="35"/>
      <c r="O22" s="36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2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80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2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36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2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80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2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36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2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168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2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80"/>
      <c r="P28" s="10"/>
    </row>
    <row r="29" spans="1:16" ht="15" customHeight="1">
      <c r="A29" s="291">
        <v>9</v>
      </c>
      <c r="B29" s="96" t="s">
        <v>387</v>
      </c>
      <c r="C29" s="95" t="s">
        <v>400</v>
      </c>
      <c r="D29" s="39" t="s">
        <v>143</v>
      </c>
      <c r="E29" s="35">
        <f t="shared" ref="E29" si="3">G29</f>
        <v>6329446</v>
      </c>
      <c r="F29" s="132"/>
      <c r="G29" s="132">
        <f>6329446</f>
        <v>6329446</v>
      </c>
      <c r="H29" s="132"/>
      <c r="I29" s="267"/>
      <c r="J29" s="40"/>
      <c r="K29" s="35"/>
      <c r="L29" s="35"/>
      <c r="M29" s="35"/>
      <c r="N29" s="35"/>
      <c r="O29" s="78"/>
      <c r="P29" s="10"/>
    </row>
    <row r="30" spans="1:16" ht="15" customHeight="1">
      <c r="A30" s="291">
        <v>10</v>
      </c>
      <c r="B30" s="96" t="s">
        <v>775</v>
      </c>
      <c r="C30" s="95" t="s">
        <v>774</v>
      </c>
      <c r="D30" s="39" t="s">
        <v>143</v>
      </c>
      <c r="E30" s="35">
        <f t="shared" si="2"/>
        <v>4000562</v>
      </c>
      <c r="F30" s="132"/>
      <c r="G30" s="132">
        <v>4000562</v>
      </c>
      <c r="H30" s="132"/>
      <c r="I30" s="267"/>
      <c r="J30" s="40"/>
      <c r="K30" s="35"/>
      <c r="L30" s="35"/>
      <c r="M30" s="35"/>
      <c r="N30" s="35"/>
      <c r="O30" s="686">
        <f>G30</f>
        <v>4000562</v>
      </c>
      <c r="P30" s="10"/>
    </row>
    <row r="31" spans="1:16" ht="15" customHeight="1">
      <c r="A31" s="291">
        <v>11</v>
      </c>
      <c r="B31" s="96" t="s">
        <v>389</v>
      </c>
      <c r="C31" s="95" t="s">
        <v>402</v>
      </c>
      <c r="D31" s="39" t="s">
        <v>143</v>
      </c>
      <c r="E31" s="35">
        <f t="shared" si="2"/>
        <v>4000563</v>
      </c>
      <c r="F31" s="132"/>
      <c r="G31" s="132">
        <v>4000563</v>
      </c>
      <c r="H31" s="132"/>
      <c r="I31" s="267"/>
      <c r="J31" s="40"/>
      <c r="K31" s="35"/>
      <c r="L31" s="35"/>
      <c r="M31" s="35"/>
      <c r="N31" s="35"/>
      <c r="O31" s="36"/>
      <c r="P31" s="10"/>
    </row>
    <row r="32" spans="1:16" ht="15" customHeight="1">
      <c r="A32" s="291">
        <v>12</v>
      </c>
      <c r="B32" s="91" t="s">
        <v>391</v>
      </c>
      <c r="C32" s="90" t="s">
        <v>404</v>
      </c>
      <c r="D32" s="277" t="s">
        <v>143</v>
      </c>
      <c r="E32" s="35">
        <f t="shared" si="2"/>
        <v>3374400</v>
      </c>
      <c r="F32" s="132"/>
      <c r="G32" s="132">
        <v>3374400</v>
      </c>
      <c r="H32" s="132"/>
      <c r="I32" s="267"/>
      <c r="J32" s="40"/>
      <c r="K32" s="35"/>
      <c r="L32" s="35"/>
      <c r="M32" s="35"/>
      <c r="N32" s="35"/>
      <c r="O32" s="168"/>
      <c r="P32" s="10"/>
    </row>
    <row r="33" spans="1:16" ht="15" customHeight="1">
      <c r="A33" s="291">
        <v>13</v>
      </c>
      <c r="B33" s="292" t="s">
        <v>390</v>
      </c>
      <c r="C33" s="293" t="s">
        <v>403</v>
      </c>
      <c r="D33" s="294" t="s">
        <v>143</v>
      </c>
      <c r="E33" s="298">
        <f t="shared" si="2"/>
        <v>3374403</v>
      </c>
      <c r="F33" s="295"/>
      <c r="G33" s="295">
        <v>3374403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15" customHeight="1">
      <c r="A34" s="291">
        <v>14</v>
      </c>
      <c r="B34" s="292" t="s">
        <v>662</v>
      </c>
      <c r="C34" s="293" t="s">
        <v>663</v>
      </c>
      <c r="D34" s="294" t="s">
        <v>143</v>
      </c>
      <c r="E34" s="298">
        <f t="shared" si="2"/>
        <v>4000562</v>
      </c>
      <c r="F34" s="295"/>
      <c r="G34" s="295">
        <v>4000562</v>
      </c>
      <c r="H34" s="295"/>
      <c r="I34" s="296"/>
      <c r="J34" s="297"/>
      <c r="K34" s="46"/>
      <c r="L34" s="46"/>
      <c r="M34" s="46"/>
      <c r="N34" s="46"/>
      <c r="O34" s="47"/>
      <c r="P34" s="10"/>
    </row>
    <row r="35" spans="1:16" ht="21" hidden="1" customHeight="1">
      <c r="A35" s="291">
        <v>15</v>
      </c>
      <c r="B35" s="125"/>
      <c r="C35" s="124"/>
      <c r="D35" s="107"/>
      <c r="E35" s="108"/>
      <c r="F35" s="123"/>
      <c r="G35" s="110"/>
      <c r="H35" s="110"/>
      <c r="I35" s="110"/>
      <c r="J35" s="110"/>
      <c r="K35" s="108"/>
      <c r="L35" s="108"/>
      <c r="M35" s="108"/>
      <c r="N35" s="108"/>
      <c r="O35" s="111"/>
      <c r="P35" s="10"/>
    </row>
    <row r="36" spans="1:16" ht="21" hidden="1" customHeight="1">
      <c r="A36" s="291">
        <v>16</v>
      </c>
      <c r="B36" s="114"/>
      <c r="C36" s="118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80"/>
      <c r="P36" s="10"/>
    </row>
    <row r="37" spans="1:16" ht="21" hidden="1" customHeight="1">
      <c r="A37" s="291">
        <v>17</v>
      </c>
      <c r="B37" s="119"/>
      <c r="C37" s="113"/>
      <c r="D37" s="39"/>
      <c r="E37" s="35"/>
      <c r="F37" s="112"/>
      <c r="G37" s="40"/>
      <c r="H37" s="40"/>
      <c r="I37" s="40"/>
      <c r="J37" s="40"/>
      <c r="K37" s="35"/>
      <c r="L37" s="35"/>
      <c r="M37" s="35"/>
      <c r="N37" s="35"/>
      <c r="O37" s="36"/>
      <c r="P37" s="10"/>
    </row>
    <row r="38" spans="1:16" ht="21" hidden="1" customHeight="1">
      <c r="A38" s="291">
        <v>18</v>
      </c>
      <c r="B38" s="120"/>
      <c r="C38" s="121"/>
      <c r="D38" s="85"/>
      <c r="E38" s="86"/>
      <c r="F38" s="122"/>
      <c r="G38" s="87"/>
      <c r="H38" s="87"/>
      <c r="I38" s="87"/>
      <c r="J38" s="87"/>
      <c r="K38" s="86"/>
      <c r="L38" s="86"/>
      <c r="M38" s="86"/>
      <c r="N38" s="86"/>
      <c r="O38" s="88"/>
      <c r="P38" s="10"/>
    </row>
    <row r="39" spans="1:16" ht="21" hidden="1" customHeight="1">
      <c r="A39" s="291">
        <v>19</v>
      </c>
      <c r="B39" s="104"/>
      <c r="C39" s="105"/>
      <c r="D39" s="107"/>
      <c r="E39" s="108"/>
      <c r="F39" s="109"/>
      <c r="G39" s="110"/>
      <c r="H39" s="110"/>
      <c r="I39" s="110"/>
      <c r="J39" s="110"/>
      <c r="K39" s="108"/>
      <c r="L39" s="108"/>
      <c r="M39" s="108"/>
      <c r="N39" s="108"/>
      <c r="O39" s="111"/>
      <c r="P39" s="10"/>
    </row>
    <row r="40" spans="1:16" ht="21" hidden="1" customHeight="1">
      <c r="A40" s="291">
        <v>20</v>
      </c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35"/>
      <c r="M40" s="35"/>
      <c r="N40" s="35"/>
      <c r="O40" s="36"/>
      <c r="P40" s="10"/>
    </row>
    <row r="41" spans="1:16" ht="21" hidden="1" customHeight="1">
      <c r="A41" s="291">
        <v>21</v>
      </c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40"/>
      <c r="M41" s="35"/>
      <c r="N41" s="35"/>
      <c r="O41" s="36"/>
      <c r="P41" s="10"/>
    </row>
    <row r="42" spans="1:16" ht="21" hidden="1" customHeight="1">
      <c r="A42" s="291">
        <v>22</v>
      </c>
      <c r="B42" s="96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291">
        <v>23</v>
      </c>
      <c r="B43" s="98"/>
      <c r="C43" s="95"/>
      <c r="D43" s="39"/>
      <c r="E43" s="35"/>
      <c r="F43" s="94"/>
      <c r="G43" s="40"/>
      <c r="H43" s="40"/>
      <c r="I43" s="40"/>
      <c r="J43" s="40"/>
      <c r="K43" s="35"/>
      <c r="L43" s="35"/>
      <c r="M43" s="35"/>
      <c r="N43" s="35"/>
      <c r="O43" s="36"/>
      <c r="P43" s="10"/>
    </row>
    <row r="44" spans="1:16" ht="21" hidden="1" customHeight="1">
      <c r="A44" s="291">
        <v>24</v>
      </c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40"/>
      <c r="M44" s="35"/>
      <c r="N44" s="35"/>
      <c r="O44" s="36"/>
      <c r="P44" s="10"/>
    </row>
    <row r="45" spans="1:16" ht="21" hidden="1" customHeight="1">
      <c r="A45" s="291">
        <v>25</v>
      </c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36"/>
      <c r="P45" s="10"/>
    </row>
    <row r="46" spans="1:16" ht="21" hidden="1" customHeight="1">
      <c r="A46" s="291">
        <v>26</v>
      </c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291">
        <v>27</v>
      </c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291">
        <v>28</v>
      </c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291">
        <v>29</v>
      </c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291">
        <v>30</v>
      </c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291">
        <v>31</v>
      </c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291">
        <v>32</v>
      </c>
      <c r="B52" s="96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291">
        <v>33</v>
      </c>
      <c r="B53" s="98"/>
      <c r="C53" s="95"/>
      <c r="D53" s="39"/>
      <c r="E53" s="35"/>
      <c r="F53" s="94"/>
      <c r="G53" s="40"/>
      <c r="H53" s="40"/>
      <c r="I53" s="40"/>
      <c r="J53" s="40"/>
      <c r="K53" s="35"/>
      <c r="L53" s="35"/>
      <c r="M53" s="35"/>
      <c r="N53" s="35"/>
      <c r="O53" s="78"/>
      <c r="P53" s="10"/>
    </row>
    <row r="54" spans="1:16" ht="21" hidden="1" customHeight="1">
      <c r="A54" s="291">
        <v>34</v>
      </c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40"/>
      <c r="M54" s="35"/>
      <c r="N54" s="35"/>
      <c r="O54" s="78"/>
      <c r="P54" s="10"/>
    </row>
    <row r="55" spans="1:16" ht="21" hidden="1" customHeight="1">
      <c r="A55" s="291">
        <v>35</v>
      </c>
      <c r="B55" s="96"/>
      <c r="C55" s="95"/>
      <c r="D55" s="39"/>
      <c r="E55" s="35"/>
      <c r="F55" s="94"/>
      <c r="G55" s="40"/>
      <c r="H55" s="40"/>
      <c r="I55" s="40"/>
      <c r="J55" s="40"/>
      <c r="K55" s="35"/>
      <c r="L55" s="35"/>
      <c r="M55" s="35"/>
      <c r="N55" s="35"/>
      <c r="O55" s="78"/>
      <c r="P55" s="10"/>
    </row>
    <row r="56" spans="1:16" s="12" customFormat="1" ht="21" hidden="1" customHeight="1">
      <c r="A56" s="291">
        <v>36</v>
      </c>
      <c r="B56" s="96"/>
      <c r="C56" s="95"/>
      <c r="D56" s="39"/>
      <c r="E56" s="35"/>
      <c r="F56" s="94"/>
      <c r="G56" s="43"/>
      <c r="H56" s="43"/>
      <c r="I56" s="43"/>
      <c r="J56" s="43"/>
      <c r="K56" s="44"/>
      <c r="L56" s="44"/>
      <c r="M56" s="44"/>
      <c r="N56" s="44"/>
      <c r="O56" s="79"/>
      <c r="P56" s="11"/>
    </row>
    <row r="57" spans="1:16" ht="21" hidden="1" customHeight="1">
      <c r="A57" s="291">
        <v>37</v>
      </c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78"/>
      <c r="P57" s="10"/>
    </row>
    <row r="58" spans="1:16" ht="22.5" hidden="1" customHeight="1">
      <c r="A58" s="291">
        <v>38</v>
      </c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1"/>
      <c r="P58" s="10"/>
    </row>
    <row r="59" spans="1:16" ht="21" hidden="1" customHeight="1">
      <c r="A59" s="291">
        <v>39</v>
      </c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2"/>
      <c r="P59" s="10"/>
    </row>
    <row r="60" spans="1:16" ht="21" hidden="1" customHeight="1">
      <c r="A60" s="291">
        <v>40</v>
      </c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291">
        <v>41</v>
      </c>
      <c r="B61" s="96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1" hidden="1" customHeight="1">
      <c r="A62" s="291">
        <v>42</v>
      </c>
      <c r="B62" s="98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0.25" hidden="1" customHeight="1">
      <c r="A63" s="291">
        <v>43</v>
      </c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291">
        <v>44</v>
      </c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291">
        <v>45</v>
      </c>
      <c r="B65" s="96"/>
      <c r="C65" s="95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291">
        <v>46</v>
      </c>
      <c r="B66" s="99"/>
      <c r="C66" s="100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3"/>
      <c r="P66" s="10"/>
    </row>
    <row r="67" spans="1:16" ht="21" hidden="1" customHeight="1">
      <c r="A67" s="291">
        <v>47</v>
      </c>
      <c r="B67" s="96"/>
      <c r="C67" s="95"/>
      <c r="D67" s="39"/>
      <c r="E67" s="35"/>
      <c r="F67" s="94"/>
      <c r="G67" s="40"/>
      <c r="H67" s="40"/>
      <c r="I67" s="40"/>
      <c r="J67" s="40"/>
      <c r="K67" s="35"/>
      <c r="L67" s="35"/>
      <c r="M67" s="35"/>
      <c r="N67" s="35"/>
      <c r="O67" s="81"/>
      <c r="P67" s="10"/>
    </row>
    <row r="68" spans="1:16" s="12" customFormat="1" ht="21" hidden="1" customHeight="1">
      <c r="A68" s="291">
        <v>48</v>
      </c>
      <c r="B68" s="96"/>
      <c r="C68" s="95"/>
      <c r="D68" s="39"/>
      <c r="E68" s="35"/>
      <c r="F68" s="94"/>
      <c r="G68" s="43"/>
      <c r="H68" s="43"/>
      <c r="I68" s="43"/>
      <c r="J68" s="43"/>
      <c r="K68" s="44"/>
      <c r="L68" s="44"/>
      <c r="M68" s="44"/>
      <c r="N68" s="44"/>
      <c r="O68" s="79"/>
      <c r="P68" s="11"/>
    </row>
    <row r="69" spans="1:16" ht="21" hidden="1" customHeight="1">
      <c r="A69" s="291">
        <v>49</v>
      </c>
      <c r="B69" s="96"/>
      <c r="C69" s="97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291">
        <v>50</v>
      </c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35"/>
      <c r="M70" s="35"/>
      <c r="N70" s="35"/>
      <c r="O70" s="36"/>
      <c r="P70" s="10"/>
    </row>
    <row r="71" spans="1:16" ht="21" hidden="1" customHeight="1">
      <c r="A71" s="291">
        <v>51</v>
      </c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40"/>
      <c r="M71" s="35"/>
      <c r="N71" s="35"/>
      <c r="O71" s="36"/>
      <c r="P71" s="10"/>
    </row>
    <row r="72" spans="1:16" ht="21" hidden="1" customHeight="1">
      <c r="A72" s="291">
        <v>52</v>
      </c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291">
        <v>53</v>
      </c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291">
        <v>54</v>
      </c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3"/>
      <c r="P74" s="10"/>
    </row>
    <row r="75" spans="1:16" ht="21" hidden="1" customHeight="1">
      <c r="A75" s="291">
        <v>55</v>
      </c>
      <c r="B75" s="96"/>
      <c r="C75" s="95"/>
      <c r="D75" s="39"/>
      <c r="E75" s="35"/>
      <c r="F75" s="94"/>
      <c r="G75" s="40"/>
      <c r="H75" s="40"/>
      <c r="I75" s="40"/>
      <c r="J75" s="40"/>
      <c r="K75" s="35"/>
      <c r="L75" s="35"/>
      <c r="M75" s="35"/>
      <c r="N75" s="35"/>
      <c r="O75" s="81"/>
      <c r="P75" s="10"/>
    </row>
    <row r="76" spans="1:16" s="12" customFormat="1" ht="21" hidden="1" customHeight="1">
      <c r="A76" s="291">
        <v>56</v>
      </c>
      <c r="B76" s="96"/>
      <c r="C76" s="95"/>
      <c r="D76" s="39"/>
      <c r="E76" s="35"/>
      <c r="F76" s="94"/>
      <c r="G76" s="43"/>
      <c r="H76" s="43"/>
      <c r="I76" s="43"/>
      <c r="J76" s="43"/>
      <c r="K76" s="44"/>
      <c r="L76" s="44"/>
      <c r="M76" s="44"/>
      <c r="N76" s="44"/>
      <c r="O76" s="79"/>
      <c r="P76" s="11"/>
    </row>
    <row r="77" spans="1:16" ht="21" hidden="1" customHeight="1">
      <c r="A77" s="291">
        <v>57</v>
      </c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291">
        <v>58</v>
      </c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35"/>
      <c r="M78" s="35"/>
      <c r="N78" s="35"/>
      <c r="O78" s="36"/>
      <c r="P78" s="10"/>
    </row>
    <row r="79" spans="1:16" ht="21" hidden="1" customHeight="1">
      <c r="A79" s="291">
        <v>59</v>
      </c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40"/>
      <c r="M79" s="35"/>
      <c r="N79" s="35"/>
      <c r="O79" s="36"/>
      <c r="P79" s="10"/>
    </row>
    <row r="80" spans="1:16" ht="21" hidden="1" customHeight="1">
      <c r="A80" s="291">
        <v>60</v>
      </c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291">
        <v>61</v>
      </c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291">
        <v>62</v>
      </c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3"/>
      <c r="P82" s="10"/>
    </row>
    <row r="83" spans="1:16" ht="21" hidden="1" customHeight="1">
      <c r="A83" s="291">
        <v>63</v>
      </c>
      <c r="B83" s="96"/>
      <c r="C83" s="95"/>
      <c r="D83" s="39"/>
      <c r="E83" s="35"/>
      <c r="F83" s="94"/>
      <c r="G83" s="40"/>
      <c r="H83" s="40"/>
      <c r="I83" s="40"/>
      <c r="J83" s="40"/>
      <c r="K83" s="35"/>
      <c r="L83" s="35"/>
      <c r="M83" s="35"/>
      <c r="N83" s="35"/>
      <c r="O83" s="81"/>
      <c r="P83" s="10"/>
    </row>
    <row r="84" spans="1:16" s="12" customFormat="1" ht="21" hidden="1" customHeight="1">
      <c r="A84" s="291">
        <v>64</v>
      </c>
      <c r="B84" s="96"/>
      <c r="C84" s="95"/>
      <c r="D84" s="39"/>
      <c r="E84" s="35"/>
      <c r="F84" s="94"/>
      <c r="G84" s="43"/>
      <c r="H84" s="43"/>
      <c r="I84" s="43"/>
      <c r="J84" s="43"/>
      <c r="K84" s="44"/>
      <c r="L84" s="44"/>
      <c r="M84" s="44"/>
      <c r="N84" s="44"/>
      <c r="O84" s="79"/>
      <c r="P84" s="11"/>
    </row>
    <row r="85" spans="1:16" ht="21" hidden="1" customHeight="1">
      <c r="A85" s="291">
        <v>65</v>
      </c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291">
        <v>66</v>
      </c>
      <c r="B86" s="96"/>
      <c r="C86" s="95"/>
      <c r="D86" s="39"/>
      <c r="E86" s="35"/>
      <c r="F86" s="94"/>
      <c r="G86" s="40"/>
      <c r="H86" s="40"/>
      <c r="I86" s="40"/>
      <c r="J86" s="40"/>
      <c r="K86" s="35"/>
      <c r="L86" s="35"/>
      <c r="M86" s="35"/>
      <c r="N86" s="35"/>
      <c r="O86" s="36"/>
      <c r="P86" s="10"/>
    </row>
    <row r="87" spans="1:16" ht="21" hidden="1" customHeight="1">
      <c r="A87" s="291">
        <v>67</v>
      </c>
      <c r="B87" s="98"/>
      <c r="C87" s="95"/>
      <c r="D87" s="39"/>
      <c r="E87" s="35"/>
      <c r="F87" s="94"/>
      <c r="G87" s="40"/>
      <c r="H87" s="40"/>
      <c r="I87" s="40"/>
      <c r="J87" s="40"/>
      <c r="K87" s="35"/>
      <c r="L87" s="40"/>
      <c r="M87" s="35"/>
      <c r="N87" s="35"/>
      <c r="O87" s="36"/>
      <c r="P87" s="10"/>
    </row>
    <row r="88" spans="1:16" ht="21" hidden="1" customHeight="1">
      <c r="A88" s="291">
        <v>68</v>
      </c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291">
        <v>69</v>
      </c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291">
        <v>70</v>
      </c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3"/>
      <c r="P90" s="10"/>
    </row>
    <row r="91" spans="1:16" ht="21" hidden="1" customHeight="1">
      <c r="A91" s="291">
        <v>71</v>
      </c>
      <c r="B91" s="96"/>
      <c r="C91" s="95"/>
      <c r="D91" s="39"/>
      <c r="E91" s="35"/>
      <c r="F91" s="94"/>
      <c r="G91" s="40"/>
      <c r="H91" s="40"/>
      <c r="I91" s="40"/>
      <c r="J91" s="40"/>
      <c r="K91" s="35"/>
      <c r="L91" s="35"/>
      <c r="M91" s="35"/>
      <c r="N91" s="35"/>
      <c r="O91" s="81"/>
      <c r="P91" s="10"/>
    </row>
    <row r="92" spans="1:16" s="12" customFormat="1" ht="21" hidden="1" customHeight="1">
      <c r="A92" s="291">
        <v>72</v>
      </c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s="12" customFormat="1" ht="21" hidden="1" customHeight="1">
      <c r="A93" s="291">
        <v>73</v>
      </c>
      <c r="B93" s="96"/>
      <c r="C93" s="95"/>
      <c r="D93" s="39"/>
      <c r="E93" s="35"/>
      <c r="F93" s="94"/>
      <c r="G93" s="43"/>
      <c r="H93" s="43"/>
      <c r="I93" s="43"/>
      <c r="J93" s="43"/>
      <c r="K93" s="44"/>
      <c r="L93" s="44"/>
      <c r="M93" s="44"/>
      <c r="N93" s="44"/>
      <c r="O93" s="79"/>
      <c r="P93" s="11"/>
    </row>
    <row r="94" spans="1:16" ht="21" hidden="1" customHeight="1">
      <c r="A94" s="291">
        <v>74</v>
      </c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291">
        <v>75</v>
      </c>
      <c r="B95" s="96"/>
      <c r="C95" s="95"/>
      <c r="D95" s="39"/>
      <c r="E95" s="35"/>
      <c r="F95" s="94"/>
      <c r="G95" s="40"/>
      <c r="H95" s="40"/>
      <c r="I95" s="40"/>
      <c r="J95" s="40"/>
      <c r="K95" s="35"/>
      <c r="L95" s="35"/>
      <c r="M95" s="35"/>
      <c r="N95" s="35"/>
      <c r="O95" s="36"/>
      <c r="P95" s="10"/>
    </row>
    <row r="96" spans="1:16" ht="21" hidden="1" customHeight="1">
      <c r="A96" s="291">
        <v>76</v>
      </c>
      <c r="B96" s="96"/>
      <c r="C96" s="97"/>
      <c r="D96" s="39"/>
      <c r="E96" s="35"/>
      <c r="F96" s="94"/>
      <c r="G96" s="40"/>
      <c r="H96" s="40"/>
      <c r="I96" s="40"/>
      <c r="J96" s="40"/>
      <c r="K96" s="35"/>
      <c r="L96" s="40"/>
      <c r="M96" s="35"/>
      <c r="N96" s="35"/>
      <c r="O96" s="36"/>
      <c r="P96" s="10"/>
    </row>
    <row r="97" spans="1:17" ht="21" hidden="1" customHeight="1">
      <c r="A97" s="291">
        <v>77</v>
      </c>
      <c r="B97" s="101"/>
      <c r="C97" s="102"/>
      <c r="D97" s="85"/>
      <c r="E97" s="86"/>
      <c r="F97" s="103"/>
      <c r="G97" s="87"/>
      <c r="H97" s="87"/>
      <c r="I97" s="87"/>
      <c r="J97" s="87"/>
      <c r="K97" s="86"/>
      <c r="L97" s="87"/>
      <c r="M97" s="86"/>
      <c r="N97" s="86"/>
      <c r="O97" s="47"/>
      <c r="P97" s="10"/>
    </row>
    <row r="98" spans="1:17" s="680" customFormat="1" ht="21.75" customHeight="1">
      <c r="A98" s="827" t="s">
        <v>776</v>
      </c>
      <c r="B98" s="827"/>
      <c r="C98" s="827"/>
      <c r="D98" s="827"/>
      <c r="E98" s="827"/>
      <c r="F98" s="827"/>
      <c r="G98" s="827"/>
      <c r="H98" s="827"/>
      <c r="I98" s="827"/>
      <c r="J98" s="827"/>
      <c r="K98" s="827"/>
      <c r="L98" s="827"/>
      <c r="M98" s="827"/>
      <c r="N98" s="827"/>
      <c r="O98" s="827"/>
      <c r="P98" s="135"/>
    </row>
    <row r="99" spans="1:17" ht="22.5" customHeight="1">
      <c r="A99" s="828" t="s">
        <v>791</v>
      </c>
      <c r="B99" s="828"/>
      <c r="C99" s="828"/>
      <c r="D99" s="828"/>
      <c r="E99" s="829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6"/>
    </row>
    <row r="100" spans="1:17" s="687" customFormat="1" ht="22.5" customHeight="1">
      <c r="A100" s="371">
        <v>1</v>
      </c>
      <c r="B100" s="379" t="s">
        <v>698</v>
      </c>
      <c r="C100" s="380">
        <v>4000562</v>
      </c>
      <c r="D100" s="688"/>
      <c r="E100" s="689"/>
      <c r="F100" s="689"/>
      <c r="G100" s="689"/>
      <c r="H100" s="689"/>
      <c r="I100" s="689"/>
      <c r="J100" s="689"/>
      <c r="K100" s="689"/>
      <c r="L100" s="689"/>
      <c r="M100" s="689"/>
      <c r="N100" s="689"/>
      <c r="O100" s="689"/>
      <c r="P100" s="6"/>
    </row>
    <row r="101" spans="1:17" ht="15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848" t="s">
        <v>729</v>
      </c>
      <c r="K101" s="848"/>
      <c r="L101" s="848"/>
      <c r="M101" s="848"/>
      <c r="N101" s="848"/>
      <c r="O101" s="848"/>
      <c r="P101" s="6"/>
    </row>
    <row r="102" spans="1:17">
      <c r="A102" s="812" t="s">
        <v>19</v>
      </c>
      <c r="B102" s="812"/>
      <c r="C102" s="812"/>
      <c r="D102" s="136"/>
      <c r="E102" s="812" t="s">
        <v>20</v>
      </c>
      <c r="F102" s="812"/>
      <c r="G102" s="2"/>
      <c r="H102" s="2"/>
      <c r="I102" s="2"/>
      <c r="J102" s="812" t="s">
        <v>21</v>
      </c>
      <c r="K102" s="812"/>
      <c r="L102" s="812"/>
      <c r="M102" s="812"/>
      <c r="N102" s="812"/>
      <c r="O102" s="812"/>
      <c r="P102" s="6"/>
    </row>
    <row r="103" spans="1:17" s="24" customFormat="1">
      <c r="A103" s="7"/>
      <c r="B103" s="3"/>
      <c r="C103" s="13"/>
      <c r="D103" s="671"/>
      <c r="E103" s="3"/>
      <c r="F103" s="3"/>
      <c r="G103" s="3"/>
      <c r="H103" s="3"/>
      <c r="I103" s="3"/>
      <c r="J103" s="671"/>
      <c r="K103" s="3"/>
      <c r="L103" s="7"/>
      <c r="M103" s="3"/>
      <c r="N103" s="3"/>
      <c r="O103" s="3"/>
      <c r="P103" s="23"/>
      <c r="Q103" s="25"/>
    </row>
    <row r="104" spans="1:17">
      <c r="A104" s="7"/>
      <c r="B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6"/>
    </row>
    <row r="105" spans="1:17" ht="14.25" customHeight="1">
      <c r="A105" s="841" t="s">
        <v>568</v>
      </c>
      <c r="B105" s="841"/>
      <c r="C105" s="841"/>
      <c r="E105" s="841" t="s">
        <v>149</v>
      </c>
      <c r="F105" s="841"/>
      <c r="G105" s="19"/>
      <c r="H105" s="19"/>
      <c r="I105" s="19"/>
      <c r="J105" s="841" t="s">
        <v>43</v>
      </c>
      <c r="K105" s="841"/>
      <c r="L105" s="841"/>
      <c r="M105" s="841"/>
      <c r="N105" s="841"/>
      <c r="O105" s="841"/>
      <c r="P105" s="6"/>
    </row>
    <row r="106" spans="1:17" ht="27" customHeight="1">
      <c r="A106" s="849" t="s">
        <v>22</v>
      </c>
      <c r="B106" s="849"/>
      <c r="C106" s="849"/>
      <c r="D106" s="849"/>
      <c r="E106" s="849"/>
      <c r="F106" s="849"/>
      <c r="G106" s="849"/>
      <c r="H106" s="849"/>
      <c r="I106" s="849"/>
      <c r="J106" s="849"/>
      <c r="K106" s="849"/>
      <c r="L106" s="849"/>
      <c r="M106" s="849"/>
      <c r="N106" s="849"/>
      <c r="O106" s="849"/>
      <c r="P106" s="6"/>
    </row>
    <row r="107" spans="1:17">
      <c r="A107" s="5"/>
      <c r="B107" s="5"/>
      <c r="C107" s="5"/>
      <c r="D107" s="5"/>
      <c r="E107" s="5"/>
      <c r="F107" s="5"/>
      <c r="G107" s="5"/>
      <c r="H107" s="850" t="s">
        <v>24</v>
      </c>
      <c r="I107" s="850"/>
      <c r="J107" s="850"/>
      <c r="K107" s="850"/>
      <c r="L107" s="850"/>
      <c r="M107" s="850"/>
      <c r="N107" s="850"/>
      <c r="O107" s="850"/>
      <c r="P107" s="6"/>
    </row>
    <row r="108" spans="1:17">
      <c r="A108" s="7"/>
      <c r="B108" s="812" t="s">
        <v>23</v>
      </c>
      <c r="C108" s="812"/>
      <c r="D108" s="812"/>
      <c r="E108" s="7"/>
      <c r="F108" s="7"/>
      <c r="G108" s="7"/>
      <c r="H108" s="812" t="s">
        <v>39</v>
      </c>
      <c r="I108" s="812"/>
      <c r="J108" s="812"/>
      <c r="K108" s="812"/>
      <c r="L108" s="812"/>
      <c r="M108" s="812"/>
      <c r="N108" s="812"/>
      <c r="O108" s="812"/>
      <c r="P108" s="6"/>
    </row>
    <row r="109" spans="1:17">
      <c r="A109" s="2"/>
      <c r="B109" s="812"/>
      <c r="C109" s="812"/>
      <c r="D109" s="812"/>
      <c r="E109" s="7"/>
      <c r="F109" s="7"/>
      <c r="G109" s="7"/>
      <c r="H109" s="812"/>
      <c r="I109" s="812"/>
      <c r="J109" s="812"/>
      <c r="K109" s="812"/>
      <c r="L109" s="812"/>
      <c r="M109" s="812"/>
      <c r="N109" s="812"/>
      <c r="O109" s="812"/>
      <c r="P109" s="130"/>
    </row>
    <row r="110" spans="1:17" ht="15.4" customHeight="1">
      <c r="A110" s="7"/>
      <c r="B110" s="7"/>
      <c r="C110" s="7"/>
      <c r="D110" s="7"/>
      <c r="E110" s="7"/>
      <c r="F110" s="7"/>
      <c r="G110" s="7"/>
      <c r="H110" s="812"/>
      <c r="I110" s="812"/>
      <c r="J110" s="812"/>
      <c r="K110" s="812"/>
      <c r="L110" s="812"/>
      <c r="M110" s="812"/>
      <c r="N110" s="812"/>
      <c r="O110" s="812"/>
      <c r="P110" s="6"/>
    </row>
    <row r="111" spans="1:17" ht="15.4" customHeight="1">
      <c r="A111" s="809"/>
      <c r="B111" s="809"/>
      <c r="C111" s="809"/>
      <c r="D111" s="809"/>
      <c r="E111" s="809"/>
      <c r="F111" s="809"/>
      <c r="G111" s="809"/>
      <c r="H111" s="809"/>
      <c r="I111" s="809"/>
      <c r="J111" s="809"/>
      <c r="K111" s="851"/>
      <c r="L111" s="851"/>
      <c r="M111" s="851"/>
      <c r="N111" s="851"/>
      <c r="O111" s="851"/>
      <c r="P111" s="6"/>
    </row>
    <row r="112" spans="1:17" ht="23.25" customHeight="1">
      <c r="P112" s="6"/>
    </row>
    <row r="113" spans="16:16" ht="21" customHeight="1">
      <c r="P113" s="6"/>
    </row>
    <row r="114" spans="16:16">
      <c r="P114" s="6"/>
    </row>
    <row r="115" spans="16:16">
      <c r="P115" s="6"/>
    </row>
    <row r="116" spans="16:16">
      <c r="P116" s="6"/>
    </row>
    <row r="117" spans="16:16">
      <c r="P117" s="6"/>
    </row>
    <row r="118" spans="16:16">
      <c r="P118" s="6"/>
    </row>
    <row r="119" spans="16:16">
      <c r="P119" s="6"/>
    </row>
    <row r="120" spans="16:16">
      <c r="P120" s="6"/>
    </row>
  </sheetData>
  <mergeCells count="42">
    <mergeCell ref="A106:O106"/>
    <mergeCell ref="H107:O107"/>
    <mergeCell ref="B108:D109"/>
    <mergeCell ref="H108:O110"/>
    <mergeCell ref="A111:J111"/>
    <mergeCell ref="K111:O111"/>
    <mergeCell ref="A105:C105"/>
    <mergeCell ref="E105:F105"/>
    <mergeCell ref="J105:O105"/>
    <mergeCell ref="J101:O101"/>
    <mergeCell ref="A102:C102"/>
    <mergeCell ref="E102:F102"/>
    <mergeCell ref="J102:O102"/>
    <mergeCell ref="A99:D99"/>
    <mergeCell ref="E99:O99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20:D20"/>
    <mergeCell ref="A98:O98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0"/>
  <dimension ref="A1:R119"/>
  <sheetViews>
    <sheetView showGridLines="0" topLeftCell="A2" workbookViewId="0">
      <selection activeCell="B20" sqref="B20:D20"/>
    </sheetView>
  </sheetViews>
  <sheetFormatPr defaultRowHeight="15.75"/>
  <cols>
    <col min="1" max="1" width="6.6640625" style="653" customWidth="1"/>
    <col min="2" max="2" width="32.5" style="653" customWidth="1"/>
    <col min="3" max="3" width="19.1640625" style="8" customWidth="1"/>
    <col min="4" max="4" width="36" style="653" customWidth="1"/>
    <col min="5" max="5" width="14.5" style="653" customWidth="1"/>
    <col min="6" max="6" width="14.5" style="653" bestFit="1" customWidth="1"/>
    <col min="7" max="7" width="13.83203125" style="653" customWidth="1"/>
    <col min="8" max="8" width="11.5" style="653" hidden="1" customWidth="1"/>
    <col min="9" max="9" width="17" style="653" hidden="1" customWidth="1"/>
    <col min="10" max="13" width="12.1640625" style="653" customWidth="1"/>
    <col min="14" max="14" width="11.6640625" style="653" customWidth="1"/>
    <col min="15" max="15" width="18.6640625" style="653" customWidth="1"/>
    <col min="16" max="16" width="12.33203125" style="653" customWidth="1"/>
    <col min="17" max="16384" width="9.33203125" style="65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54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748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655" t="s">
        <v>17</v>
      </c>
      <c r="D16" s="655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56">
        <v>1</v>
      </c>
      <c r="B17" s="656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SUM(E21:E96)</f>
        <v>68234540</v>
      </c>
      <c r="F18" s="32">
        <f>SUM(F21:F96)</f>
        <v>0</v>
      </c>
      <c r="G18" s="32">
        <f>SUM(G21:G96)</f>
        <v>68234540</v>
      </c>
      <c r="H18" s="32">
        <f>SUM(H21:H96)</f>
        <v>0</v>
      </c>
      <c r="I18" s="32">
        <f>SUM(I21:I96)</f>
        <v>0</v>
      </c>
      <c r="J18" s="32"/>
      <c r="K18" s="32"/>
      <c r="L18" s="32"/>
      <c r="M18" s="32"/>
      <c r="N18" s="32"/>
      <c r="O18" s="266"/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SUM(E21:E33)</f>
        <v>68234540</v>
      </c>
      <c r="F20" s="35">
        <f>SUM(F21:F33)</f>
        <v>0</v>
      </c>
      <c r="G20" s="35">
        <f>SUM(G21:G33)</f>
        <v>68234540</v>
      </c>
      <c r="H20" s="35">
        <f>SUM(H21:H33)</f>
        <v>0</v>
      </c>
      <c r="I20" s="35">
        <f>SUM(I21:I33)</f>
        <v>0</v>
      </c>
      <c r="J20" s="35"/>
      <c r="K20" s="35"/>
      <c r="L20" s="35"/>
      <c r="M20" s="35"/>
      <c r="N20" s="35"/>
      <c r="O20" s="36"/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36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3" si="0">G22</f>
        <v>6380106</v>
      </c>
      <c r="F22" s="132"/>
      <c r="G22" s="132">
        <v>6380106</v>
      </c>
      <c r="H22" s="132"/>
      <c r="I22" s="267"/>
      <c r="J22" s="40"/>
      <c r="K22" s="35"/>
      <c r="L22" s="40"/>
      <c r="M22" s="35"/>
      <c r="N22" s="35"/>
      <c r="O22" s="36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0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80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0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36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0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80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0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36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0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168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0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80"/>
      <c r="P28" s="10"/>
    </row>
    <row r="29" spans="1:16" ht="15" customHeight="1">
      <c r="A29" s="291">
        <v>9</v>
      </c>
      <c r="B29" s="96" t="s">
        <v>387</v>
      </c>
      <c r="C29" s="95" t="s">
        <v>400</v>
      </c>
      <c r="D29" s="39" t="s">
        <v>143</v>
      </c>
      <c r="E29" s="35">
        <f t="shared" si="0"/>
        <v>6329446</v>
      </c>
      <c r="F29" s="132"/>
      <c r="G29" s="132">
        <f>6329446</f>
        <v>6329446</v>
      </c>
      <c r="H29" s="132"/>
      <c r="I29" s="267"/>
      <c r="J29" s="40"/>
      <c r="K29" s="35"/>
      <c r="L29" s="35"/>
      <c r="M29" s="35"/>
      <c r="N29" s="35"/>
      <c r="O29" s="78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0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36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0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168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0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47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si="0"/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21" hidden="1" customHeight="1">
      <c r="A34" s="106"/>
      <c r="B34" s="125"/>
      <c r="C34" s="124"/>
      <c r="D34" s="107"/>
      <c r="E34" s="108"/>
      <c r="F34" s="123"/>
      <c r="G34" s="110"/>
      <c r="H34" s="110"/>
      <c r="I34" s="110"/>
      <c r="J34" s="110"/>
      <c r="K34" s="108"/>
      <c r="L34" s="108"/>
      <c r="M34" s="108"/>
      <c r="N34" s="108"/>
      <c r="O34" s="111"/>
      <c r="P34" s="10"/>
    </row>
    <row r="35" spans="1:16" ht="21" hidden="1" customHeight="1">
      <c r="A35" s="37"/>
      <c r="B35" s="114"/>
      <c r="C35" s="118"/>
      <c r="D35" s="39"/>
      <c r="E35" s="35"/>
      <c r="F35" s="112"/>
      <c r="G35" s="40"/>
      <c r="H35" s="40"/>
      <c r="I35" s="40"/>
      <c r="J35" s="40"/>
      <c r="K35" s="35"/>
      <c r="L35" s="35"/>
      <c r="M35" s="35"/>
      <c r="N35" s="35"/>
      <c r="O35" s="80"/>
      <c r="P35" s="10"/>
    </row>
    <row r="36" spans="1:16" ht="21" hidden="1" customHeight="1">
      <c r="A36" s="37"/>
      <c r="B36" s="119"/>
      <c r="C36" s="113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36"/>
      <c r="P36" s="10"/>
    </row>
    <row r="37" spans="1:16" ht="21" hidden="1" customHeight="1">
      <c r="A37" s="84"/>
      <c r="B37" s="120"/>
      <c r="C37" s="121"/>
      <c r="D37" s="85"/>
      <c r="E37" s="86"/>
      <c r="F37" s="122"/>
      <c r="G37" s="87"/>
      <c r="H37" s="87"/>
      <c r="I37" s="87"/>
      <c r="J37" s="87"/>
      <c r="K37" s="86"/>
      <c r="L37" s="86"/>
      <c r="M37" s="86"/>
      <c r="N37" s="86"/>
      <c r="O37" s="88"/>
      <c r="P37" s="10"/>
    </row>
    <row r="38" spans="1:16" ht="21" hidden="1" customHeight="1">
      <c r="A38" s="106"/>
      <c r="B38" s="104"/>
      <c r="C38" s="105"/>
      <c r="D38" s="107"/>
      <c r="E38" s="108"/>
      <c r="F38" s="109"/>
      <c r="G38" s="110"/>
      <c r="H38" s="110"/>
      <c r="I38" s="110"/>
      <c r="J38" s="110"/>
      <c r="K38" s="108"/>
      <c r="L38" s="108"/>
      <c r="M38" s="108"/>
      <c r="N38" s="108"/>
      <c r="O38" s="111"/>
      <c r="P38" s="10"/>
    </row>
    <row r="39" spans="1:16" ht="21" hidden="1" customHeight="1">
      <c r="A39" s="37"/>
      <c r="B39" s="96"/>
      <c r="C39" s="95"/>
      <c r="D39" s="39"/>
      <c r="E39" s="35"/>
      <c r="F39" s="94"/>
      <c r="G39" s="40"/>
      <c r="H39" s="40"/>
      <c r="I39" s="40"/>
      <c r="J39" s="40"/>
      <c r="K39" s="35"/>
      <c r="L39" s="35"/>
      <c r="M39" s="35"/>
      <c r="N39" s="35"/>
      <c r="O39" s="36"/>
      <c r="P39" s="10"/>
    </row>
    <row r="40" spans="1:16" ht="21" hidden="1" customHeight="1">
      <c r="A40" s="37"/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40"/>
      <c r="M40" s="35"/>
      <c r="N40" s="35"/>
      <c r="O40" s="36"/>
      <c r="P40" s="10"/>
    </row>
    <row r="41" spans="1:16" ht="21" hidden="1" customHeight="1">
      <c r="A41" s="37"/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35"/>
      <c r="M41" s="35"/>
      <c r="N41" s="35"/>
      <c r="O41" s="36"/>
      <c r="P41" s="10"/>
    </row>
    <row r="42" spans="1:16" ht="21" hidden="1" customHeight="1">
      <c r="A42" s="37"/>
      <c r="B42" s="98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37"/>
      <c r="B43" s="96"/>
      <c r="C43" s="95"/>
      <c r="D43" s="39"/>
      <c r="E43" s="35"/>
      <c r="F43" s="94"/>
      <c r="G43" s="40"/>
      <c r="H43" s="40"/>
      <c r="I43" s="40"/>
      <c r="J43" s="40"/>
      <c r="K43" s="35"/>
      <c r="L43" s="40"/>
      <c r="M43" s="35"/>
      <c r="N43" s="35"/>
      <c r="O43" s="36"/>
      <c r="P43" s="10"/>
    </row>
    <row r="44" spans="1:16" ht="21" hidden="1" customHeight="1">
      <c r="A44" s="37"/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35"/>
      <c r="M44" s="35"/>
      <c r="N44" s="35"/>
      <c r="O44" s="36"/>
      <c r="P44" s="10"/>
    </row>
    <row r="45" spans="1:16" ht="21" hidden="1" customHeight="1">
      <c r="A45" s="37"/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78"/>
      <c r="P45" s="10"/>
    </row>
    <row r="46" spans="1:16" ht="21" hidden="1" customHeight="1">
      <c r="A46" s="37"/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37"/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37"/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37"/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37"/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37"/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37"/>
      <c r="B52" s="98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37"/>
      <c r="B53" s="96"/>
      <c r="C53" s="95"/>
      <c r="D53" s="39"/>
      <c r="E53" s="35"/>
      <c r="F53" s="94"/>
      <c r="G53" s="40"/>
      <c r="H53" s="40"/>
      <c r="I53" s="40"/>
      <c r="J53" s="40"/>
      <c r="K53" s="35"/>
      <c r="L53" s="40"/>
      <c r="M53" s="35"/>
      <c r="N53" s="35"/>
      <c r="O53" s="78"/>
      <c r="P53" s="10"/>
    </row>
    <row r="54" spans="1:16" ht="21" hidden="1" customHeight="1">
      <c r="A54" s="37"/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35"/>
      <c r="M54" s="35"/>
      <c r="N54" s="35"/>
      <c r="O54" s="78"/>
      <c r="P54" s="10"/>
    </row>
    <row r="55" spans="1:16" s="12" customFormat="1" ht="21" hidden="1" customHeight="1">
      <c r="A55" s="41"/>
      <c r="B55" s="96"/>
      <c r="C55" s="95"/>
      <c r="D55" s="39"/>
      <c r="E55" s="35"/>
      <c r="F55" s="94"/>
      <c r="G55" s="43"/>
      <c r="H55" s="43"/>
      <c r="I55" s="43"/>
      <c r="J55" s="43"/>
      <c r="K55" s="44"/>
      <c r="L55" s="44"/>
      <c r="M55" s="44"/>
      <c r="N55" s="44"/>
      <c r="O55" s="79"/>
      <c r="P55" s="11"/>
    </row>
    <row r="56" spans="1:16" ht="21" hidden="1" customHeight="1">
      <c r="A56" s="37"/>
      <c r="B56" s="96"/>
      <c r="C56" s="95"/>
      <c r="D56" s="39"/>
      <c r="E56" s="35"/>
      <c r="F56" s="94"/>
      <c r="G56" s="40"/>
      <c r="H56" s="40"/>
      <c r="I56" s="40"/>
      <c r="J56" s="40"/>
      <c r="K56" s="35"/>
      <c r="L56" s="35"/>
      <c r="M56" s="35"/>
      <c r="N56" s="35"/>
      <c r="O56" s="78"/>
      <c r="P56" s="10"/>
    </row>
    <row r="57" spans="1:16" ht="22.5" hidden="1" customHeight="1">
      <c r="A57" s="37"/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81"/>
      <c r="P57" s="10"/>
    </row>
    <row r="58" spans="1:16" ht="21" hidden="1" customHeight="1">
      <c r="A58" s="37"/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2"/>
      <c r="P58" s="10"/>
    </row>
    <row r="59" spans="1:16" ht="21" hidden="1" customHeight="1">
      <c r="A59" s="37"/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3"/>
      <c r="P59" s="10"/>
    </row>
    <row r="60" spans="1:16" ht="21" hidden="1" customHeight="1">
      <c r="A60" s="37"/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37"/>
      <c r="B61" s="98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0.25" hidden="1" customHeight="1">
      <c r="A62" s="37"/>
      <c r="B62" s="96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1" hidden="1" customHeight="1">
      <c r="A63" s="37"/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37"/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37"/>
      <c r="B65" s="99"/>
      <c r="C65" s="100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37"/>
      <c r="B66" s="96"/>
      <c r="C66" s="95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1"/>
      <c r="P66" s="10"/>
    </row>
    <row r="67" spans="1:16" s="12" customFormat="1" ht="21" hidden="1" customHeight="1">
      <c r="A67" s="37"/>
      <c r="B67" s="96"/>
      <c r="C67" s="95"/>
      <c r="D67" s="39"/>
      <c r="E67" s="35"/>
      <c r="F67" s="94"/>
      <c r="G67" s="43"/>
      <c r="H67" s="43"/>
      <c r="I67" s="43"/>
      <c r="J67" s="43"/>
      <c r="K67" s="44"/>
      <c r="L67" s="44"/>
      <c r="M67" s="44"/>
      <c r="N67" s="44"/>
      <c r="O67" s="79"/>
      <c r="P67" s="11"/>
    </row>
    <row r="68" spans="1:16" ht="21" hidden="1" customHeight="1">
      <c r="A68" s="37"/>
      <c r="B68" s="96"/>
      <c r="C68" s="97"/>
      <c r="D68" s="39"/>
      <c r="E68" s="35"/>
      <c r="F68" s="94"/>
      <c r="G68" s="40"/>
      <c r="H68" s="40"/>
      <c r="I68" s="40"/>
      <c r="J68" s="40"/>
      <c r="K68" s="35"/>
      <c r="L68" s="35"/>
      <c r="M68" s="35"/>
      <c r="N68" s="35"/>
      <c r="O68" s="36"/>
      <c r="P68" s="10"/>
    </row>
    <row r="69" spans="1:16" ht="21" hidden="1" customHeight="1">
      <c r="A69" s="37"/>
      <c r="B69" s="96"/>
      <c r="C69" s="95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37"/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40"/>
      <c r="M70" s="35"/>
      <c r="N70" s="35"/>
      <c r="O70" s="36"/>
      <c r="P70" s="10"/>
    </row>
    <row r="71" spans="1:16" ht="21" hidden="1" customHeight="1">
      <c r="A71" s="37"/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35"/>
      <c r="M71" s="35"/>
      <c r="N71" s="35"/>
      <c r="O71" s="83"/>
      <c r="P71" s="10"/>
    </row>
    <row r="72" spans="1:16" ht="21" hidden="1" customHeight="1">
      <c r="A72" s="37"/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37"/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37"/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1"/>
      <c r="P74" s="10"/>
    </row>
    <row r="75" spans="1:16" s="12" customFormat="1" ht="21" hidden="1" customHeight="1">
      <c r="A75" s="37"/>
      <c r="B75" s="96"/>
      <c r="C75" s="95"/>
      <c r="D75" s="39"/>
      <c r="E75" s="35"/>
      <c r="F75" s="94"/>
      <c r="G75" s="43"/>
      <c r="H75" s="43"/>
      <c r="I75" s="43"/>
      <c r="J75" s="43"/>
      <c r="K75" s="44"/>
      <c r="L75" s="44"/>
      <c r="M75" s="44"/>
      <c r="N75" s="44"/>
      <c r="O75" s="79"/>
      <c r="P75" s="11"/>
    </row>
    <row r="76" spans="1:16" ht="21" hidden="1" customHeight="1">
      <c r="A76" s="37"/>
      <c r="B76" s="96"/>
      <c r="C76" s="95"/>
      <c r="D76" s="39"/>
      <c r="E76" s="35"/>
      <c r="F76" s="94"/>
      <c r="G76" s="40"/>
      <c r="H76" s="40"/>
      <c r="I76" s="40"/>
      <c r="J76" s="40"/>
      <c r="K76" s="35"/>
      <c r="L76" s="35"/>
      <c r="M76" s="35"/>
      <c r="N76" s="35"/>
      <c r="O76" s="36"/>
      <c r="P76" s="10"/>
    </row>
    <row r="77" spans="1:16" ht="21" hidden="1" customHeight="1">
      <c r="A77" s="37"/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37"/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40"/>
      <c r="M78" s="35"/>
      <c r="N78" s="35"/>
      <c r="O78" s="36"/>
      <c r="P78" s="10"/>
    </row>
    <row r="79" spans="1:16" ht="21" hidden="1" customHeight="1">
      <c r="A79" s="37"/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35"/>
      <c r="M79" s="35"/>
      <c r="N79" s="35"/>
      <c r="O79" s="83"/>
      <c r="P79" s="10"/>
    </row>
    <row r="80" spans="1:16" ht="21" hidden="1" customHeight="1">
      <c r="A80" s="37"/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37"/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37"/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1"/>
      <c r="P82" s="10"/>
    </row>
    <row r="83" spans="1:16" s="12" customFormat="1" ht="21" hidden="1" customHeight="1">
      <c r="A83" s="37"/>
      <c r="B83" s="96"/>
      <c r="C83" s="95"/>
      <c r="D83" s="39"/>
      <c r="E83" s="35"/>
      <c r="F83" s="94"/>
      <c r="G83" s="43"/>
      <c r="H83" s="43"/>
      <c r="I83" s="43"/>
      <c r="J83" s="43"/>
      <c r="K83" s="44"/>
      <c r="L83" s="44"/>
      <c r="M83" s="44"/>
      <c r="N83" s="44"/>
      <c r="O83" s="79"/>
      <c r="P83" s="11"/>
    </row>
    <row r="84" spans="1:16" ht="21" hidden="1" customHeight="1">
      <c r="A84" s="37"/>
      <c r="B84" s="96"/>
      <c r="C84" s="95"/>
      <c r="D84" s="39"/>
      <c r="E84" s="35"/>
      <c r="F84" s="94"/>
      <c r="G84" s="40"/>
      <c r="H84" s="40"/>
      <c r="I84" s="40"/>
      <c r="J84" s="40"/>
      <c r="K84" s="35"/>
      <c r="L84" s="35"/>
      <c r="M84" s="35"/>
      <c r="N84" s="35"/>
      <c r="O84" s="36"/>
      <c r="P84" s="10"/>
    </row>
    <row r="85" spans="1:16" ht="21" hidden="1" customHeight="1">
      <c r="A85" s="37"/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37"/>
      <c r="B86" s="98"/>
      <c r="C86" s="95"/>
      <c r="D86" s="39"/>
      <c r="E86" s="35"/>
      <c r="F86" s="94"/>
      <c r="G86" s="40"/>
      <c r="H86" s="40"/>
      <c r="I86" s="40"/>
      <c r="J86" s="40"/>
      <c r="K86" s="35"/>
      <c r="L86" s="40"/>
      <c r="M86" s="35"/>
      <c r="N86" s="35"/>
      <c r="O86" s="36"/>
      <c r="P86" s="10"/>
    </row>
    <row r="87" spans="1:16" ht="21" hidden="1" customHeight="1">
      <c r="A87" s="37"/>
      <c r="B87" s="96"/>
      <c r="C87" s="95"/>
      <c r="D87" s="39"/>
      <c r="E87" s="35"/>
      <c r="F87" s="94"/>
      <c r="G87" s="40"/>
      <c r="H87" s="40"/>
      <c r="I87" s="40"/>
      <c r="J87" s="40"/>
      <c r="K87" s="35"/>
      <c r="L87" s="35"/>
      <c r="M87" s="35"/>
      <c r="N87" s="35"/>
      <c r="O87" s="83"/>
      <c r="P87" s="10"/>
    </row>
    <row r="88" spans="1:16" ht="21" hidden="1" customHeight="1">
      <c r="A88" s="37"/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37"/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37"/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1"/>
      <c r="P90" s="10"/>
    </row>
    <row r="91" spans="1:16" s="12" customFormat="1" ht="21" hidden="1" customHeight="1">
      <c r="A91" s="37"/>
      <c r="B91" s="96"/>
      <c r="C91" s="95"/>
      <c r="D91" s="39"/>
      <c r="E91" s="35"/>
      <c r="F91" s="94"/>
      <c r="G91" s="43"/>
      <c r="H91" s="43"/>
      <c r="I91" s="43"/>
      <c r="J91" s="43"/>
      <c r="K91" s="44"/>
      <c r="L91" s="44"/>
      <c r="M91" s="44"/>
      <c r="N91" s="44"/>
      <c r="O91" s="79"/>
      <c r="P91" s="11"/>
    </row>
    <row r="92" spans="1:16" s="12" customFormat="1" ht="21" hidden="1" customHeight="1">
      <c r="A92" s="37"/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ht="21" hidden="1" customHeight="1">
      <c r="A93" s="37"/>
      <c r="B93" s="96"/>
      <c r="C93" s="95"/>
      <c r="D93" s="39"/>
      <c r="E93" s="35"/>
      <c r="F93" s="94"/>
      <c r="G93" s="40"/>
      <c r="H93" s="40"/>
      <c r="I93" s="40"/>
      <c r="J93" s="40"/>
      <c r="K93" s="35"/>
      <c r="L93" s="35"/>
      <c r="M93" s="35"/>
      <c r="N93" s="35"/>
      <c r="O93" s="36"/>
      <c r="P93" s="10"/>
    </row>
    <row r="94" spans="1:16" ht="21" hidden="1" customHeight="1">
      <c r="A94" s="37"/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37"/>
      <c r="B95" s="96"/>
      <c r="C95" s="97"/>
      <c r="D95" s="39"/>
      <c r="E95" s="35"/>
      <c r="F95" s="94"/>
      <c r="G95" s="40"/>
      <c r="H95" s="40"/>
      <c r="I95" s="40"/>
      <c r="J95" s="40"/>
      <c r="K95" s="35"/>
      <c r="L95" s="40"/>
      <c r="M95" s="35"/>
      <c r="N95" s="35"/>
      <c r="O95" s="36"/>
      <c r="P95" s="10"/>
    </row>
    <row r="96" spans="1:16" ht="21" hidden="1" customHeight="1">
      <c r="A96" s="84"/>
      <c r="B96" s="101"/>
      <c r="C96" s="102"/>
      <c r="D96" s="85"/>
      <c r="E96" s="86"/>
      <c r="F96" s="103"/>
      <c r="G96" s="87"/>
      <c r="H96" s="87"/>
      <c r="I96" s="87"/>
      <c r="J96" s="87"/>
      <c r="K96" s="86"/>
      <c r="L96" s="87"/>
      <c r="M96" s="86"/>
      <c r="N96" s="86"/>
      <c r="O96" s="47"/>
      <c r="P96" s="10"/>
    </row>
    <row r="97" spans="1:17" s="660" customFormat="1" ht="21.75" customHeight="1">
      <c r="A97" s="827" t="s">
        <v>739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2.5" customHeight="1">
      <c r="A98" s="828" t="s">
        <v>445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idden="1">
      <c r="A99" s="830" t="s">
        <v>27</v>
      </c>
      <c r="B99" s="831" t="s">
        <v>145</v>
      </c>
      <c r="C99" s="832"/>
      <c r="D99" s="835" t="s">
        <v>30</v>
      </c>
      <c r="E99" s="836"/>
      <c r="F99" s="836"/>
      <c r="G99" s="836"/>
      <c r="H99" s="836"/>
      <c r="I99" s="836"/>
      <c r="J99" s="836"/>
      <c r="K99" s="836"/>
      <c r="L99" s="837"/>
      <c r="M99" s="838" t="s">
        <v>40</v>
      </c>
      <c r="N99" s="840" t="s">
        <v>31</v>
      </c>
      <c r="O99" s="838" t="s">
        <v>9</v>
      </c>
      <c r="P99" s="6"/>
    </row>
    <row r="100" spans="1:17" ht="25.5" hidden="1">
      <c r="A100" s="830"/>
      <c r="B100" s="833"/>
      <c r="C100" s="834"/>
      <c r="D100" s="48" t="s">
        <v>32</v>
      </c>
      <c r="E100" s="49" t="s">
        <v>33</v>
      </c>
      <c r="F100" s="49" t="s">
        <v>34</v>
      </c>
      <c r="G100" s="49" t="s">
        <v>35</v>
      </c>
      <c r="H100" s="49" t="s">
        <v>35</v>
      </c>
      <c r="I100" s="49"/>
      <c r="J100" s="49" t="s">
        <v>147</v>
      </c>
      <c r="K100" s="49" t="s">
        <v>313</v>
      </c>
      <c r="L100" s="49" t="s">
        <v>146</v>
      </c>
      <c r="M100" s="839"/>
      <c r="N100" s="840"/>
      <c r="O100" s="839"/>
      <c r="P100" s="6"/>
    </row>
    <row r="101" spans="1:17" s="24" customFormat="1" hidden="1">
      <c r="A101" s="50" t="s">
        <v>37</v>
      </c>
      <c r="B101" s="842" t="s">
        <v>412</v>
      </c>
      <c r="C101" s="843"/>
      <c r="D101" s="51">
        <f t="shared" ref="D101:N101" si="1">SUM(D102:D107)</f>
        <v>0</v>
      </c>
      <c r="E101" s="51">
        <f t="shared" si="1"/>
        <v>0</v>
      </c>
      <c r="F101" s="51">
        <f t="shared" si="1"/>
        <v>0</v>
      </c>
      <c r="G101" s="52">
        <f t="shared" si="1"/>
        <v>0</v>
      </c>
      <c r="H101" s="52">
        <f t="shared" si="1"/>
        <v>0</v>
      </c>
      <c r="I101" s="268"/>
      <c r="J101" s="53">
        <f t="shared" si="1"/>
        <v>0</v>
      </c>
      <c r="K101" s="51">
        <f t="shared" si="1"/>
        <v>0</v>
      </c>
      <c r="L101" s="54">
        <f t="shared" si="1"/>
        <v>0</v>
      </c>
      <c r="M101" s="55">
        <f t="shared" si="1"/>
        <v>0</v>
      </c>
      <c r="N101" s="56">
        <f t="shared" si="1"/>
        <v>0</v>
      </c>
      <c r="O101" s="57"/>
      <c r="P101" s="23"/>
      <c r="Q101" s="25"/>
    </row>
    <row r="102" spans="1:17" hidden="1">
      <c r="A102" s="58"/>
      <c r="B102" s="844"/>
      <c r="C102" s="845"/>
      <c r="D102" s="59"/>
      <c r="E102" s="59"/>
      <c r="F102" s="59"/>
      <c r="G102" s="60"/>
      <c r="H102" s="60"/>
      <c r="I102" s="60"/>
      <c r="J102" s="61"/>
      <c r="K102" s="62"/>
      <c r="L102" s="63"/>
      <c r="M102" s="64"/>
      <c r="N102" s="65"/>
      <c r="O102" s="66"/>
      <c r="P102" s="6"/>
    </row>
    <row r="103" spans="1:17" hidden="1">
      <c r="A103" s="58"/>
      <c r="B103" s="844"/>
      <c r="C103" s="845"/>
      <c r="D103" s="59"/>
      <c r="E103" s="59"/>
      <c r="F103" s="59"/>
      <c r="G103" s="60"/>
      <c r="H103" s="60"/>
      <c r="I103" s="60"/>
      <c r="J103" s="61"/>
      <c r="K103" s="67"/>
      <c r="L103" s="68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60"/>
      <c r="H104" s="60"/>
      <c r="I104" s="60"/>
      <c r="J104" s="62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60"/>
      <c r="H105" s="60"/>
      <c r="I105" s="60"/>
      <c r="J105" s="61"/>
      <c r="K105" s="67"/>
      <c r="L105" s="68"/>
      <c r="M105" s="64"/>
      <c r="N105" s="65"/>
      <c r="O105" s="66"/>
      <c r="P105" s="6"/>
    </row>
    <row r="106" spans="1:17" hidden="1">
      <c r="A106" s="58"/>
      <c r="B106" s="846"/>
      <c r="C106" s="846"/>
      <c r="D106" s="59"/>
      <c r="E106" s="59"/>
      <c r="F106" s="59"/>
      <c r="G106" s="60"/>
      <c r="H106" s="60"/>
      <c r="I106" s="60"/>
      <c r="J106" s="61"/>
      <c r="K106" s="67"/>
      <c r="L106" s="68"/>
      <c r="M106" s="64"/>
      <c r="N106" s="65">
        <f>SUM(D106:M106)*1490000</f>
        <v>0</v>
      </c>
      <c r="O106" s="66"/>
      <c r="P106" s="6"/>
    </row>
    <row r="107" spans="1:17" hidden="1">
      <c r="A107" s="69">
        <v>1</v>
      </c>
      <c r="B107" s="847"/>
      <c r="C107" s="847"/>
      <c r="D107" s="70"/>
      <c r="E107" s="70"/>
      <c r="F107" s="70"/>
      <c r="G107" s="71"/>
      <c r="H107" s="71"/>
      <c r="I107" s="71"/>
      <c r="J107" s="72"/>
      <c r="K107" s="73"/>
      <c r="L107" s="74"/>
      <c r="M107" s="75"/>
      <c r="N107" s="65"/>
      <c r="O107" s="77"/>
      <c r="P107" s="6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848" t="s">
        <v>729</v>
      </c>
      <c r="K108" s="848"/>
      <c r="L108" s="848"/>
      <c r="M108" s="848"/>
      <c r="N108" s="848"/>
      <c r="O108" s="848"/>
      <c r="P108" s="130"/>
    </row>
    <row r="109" spans="1:17" ht="15.4" customHeight="1">
      <c r="A109" s="812" t="s">
        <v>19</v>
      </c>
      <c r="B109" s="812"/>
      <c r="C109" s="812"/>
      <c r="D109" s="136"/>
      <c r="E109" s="812" t="s">
        <v>20</v>
      </c>
      <c r="F109" s="812"/>
      <c r="G109" s="2"/>
      <c r="H109" s="2"/>
      <c r="I109" s="2"/>
      <c r="J109" s="812" t="s">
        <v>21</v>
      </c>
      <c r="K109" s="812"/>
      <c r="L109" s="812"/>
      <c r="M109" s="812"/>
      <c r="N109" s="812"/>
      <c r="O109" s="812"/>
      <c r="P109" s="6"/>
    </row>
    <row r="110" spans="1:17" ht="15.4" customHeight="1">
      <c r="A110" s="7"/>
      <c r="B110" s="3"/>
      <c r="C110" s="13"/>
      <c r="E110" s="3"/>
      <c r="F110" s="3"/>
      <c r="G110" s="3"/>
      <c r="H110" s="3"/>
      <c r="I110" s="3"/>
      <c r="K110" s="3"/>
      <c r="L110" s="7"/>
      <c r="M110" s="3"/>
      <c r="N110" s="3"/>
      <c r="O110" s="3"/>
      <c r="P110" s="6"/>
    </row>
    <row r="111" spans="1:17" ht="23.25" customHeight="1">
      <c r="A111" s="7"/>
      <c r="B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6"/>
    </row>
    <row r="112" spans="1:17" ht="21" customHeight="1">
      <c r="A112" s="841" t="s">
        <v>568</v>
      </c>
      <c r="B112" s="841"/>
      <c r="C112" s="841"/>
      <c r="E112" s="841" t="s">
        <v>149</v>
      </c>
      <c r="F112" s="841"/>
      <c r="G112" s="19"/>
      <c r="H112" s="19"/>
      <c r="I112" s="19"/>
      <c r="J112" s="841" t="s">
        <v>43</v>
      </c>
      <c r="K112" s="841"/>
      <c r="L112" s="841"/>
      <c r="M112" s="841"/>
      <c r="N112" s="841"/>
      <c r="O112" s="841"/>
      <c r="P112" s="6"/>
    </row>
    <row r="113" spans="1:16">
      <c r="A113" s="5"/>
      <c r="B113" s="5"/>
      <c r="C113" s="5"/>
      <c r="D113" s="4"/>
      <c r="E113" s="5"/>
      <c r="F113" s="5"/>
      <c r="G113" s="5"/>
      <c r="H113" s="5"/>
      <c r="I113" s="5"/>
      <c r="K113" s="2"/>
      <c r="L113" s="5"/>
      <c r="M113" s="5"/>
      <c r="N113" s="5"/>
      <c r="O113" s="2"/>
      <c r="P113" s="6"/>
    </row>
    <row r="114" spans="1:16">
      <c r="A114" s="849" t="s">
        <v>22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  <c r="P114" s="6"/>
    </row>
    <row r="115" spans="1:16">
      <c r="A115" s="5"/>
      <c r="B115" s="5"/>
      <c r="C115" s="5"/>
      <c r="D115" s="5"/>
      <c r="E115" s="5"/>
      <c r="F115" s="5"/>
      <c r="G115" s="5"/>
      <c r="H115" s="850" t="s">
        <v>24</v>
      </c>
      <c r="I115" s="850"/>
      <c r="J115" s="850"/>
      <c r="K115" s="850"/>
      <c r="L115" s="850"/>
      <c r="M115" s="850"/>
      <c r="N115" s="850"/>
      <c r="O115" s="850"/>
      <c r="P115" s="6"/>
    </row>
    <row r="116" spans="1:16">
      <c r="A116" s="7"/>
      <c r="B116" s="812" t="s">
        <v>23</v>
      </c>
      <c r="C116" s="812"/>
      <c r="D116" s="812"/>
      <c r="E116" s="7"/>
      <c r="F116" s="7"/>
      <c r="G116" s="7"/>
      <c r="H116" s="812" t="s">
        <v>39</v>
      </c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2"/>
      <c r="B117" s="812"/>
      <c r="C117" s="812"/>
      <c r="D117" s="812"/>
      <c r="E117" s="7"/>
      <c r="F117" s="7"/>
      <c r="G117" s="7"/>
      <c r="H117" s="812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7"/>
      <c r="B118" s="7"/>
      <c r="C118" s="7"/>
      <c r="D118" s="7"/>
      <c r="E118" s="7"/>
      <c r="F118" s="7"/>
      <c r="G118" s="7"/>
      <c r="H118" s="812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809"/>
      <c r="B119" s="809"/>
      <c r="C119" s="809"/>
      <c r="D119" s="809"/>
      <c r="E119" s="809"/>
      <c r="F119" s="809"/>
      <c r="G119" s="809"/>
      <c r="H119" s="809"/>
      <c r="I119" s="809"/>
      <c r="J119" s="809"/>
      <c r="K119" s="851"/>
      <c r="L119" s="851"/>
      <c r="M119" s="851"/>
      <c r="N119" s="851"/>
      <c r="O119" s="851"/>
      <c r="P119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99:O100"/>
    <mergeCell ref="C17:D17"/>
    <mergeCell ref="B18:D18"/>
    <mergeCell ref="B19:D19"/>
    <mergeCell ref="B20:D20"/>
    <mergeCell ref="A97:O97"/>
    <mergeCell ref="A98:D98"/>
    <mergeCell ref="E98:O98"/>
    <mergeCell ref="A99:A100"/>
    <mergeCell ref="B99:C100"/>
    <mergeCell ref="D99:L99"/>
    <mergeCell ref="M99:M100"/>
    <mergeCell ref="N99:N100"/>
    <mergeCell ref="A112:C112"/>
    <mergeCell ref="E112:F112"/>
    <mergeCell ref="J112:O112"/>
    <mergeCell ref="B101:C101"/>
    <mergeCell ref="B102:C102"/>
    <mergeCell ref="B103:C103"/>
    <mergeCell ref="B104:C104"/>
    <mergeCell ref="B105:C105"/>
    <mergeCell ref="B106:C106"/>
    <mergeCell ref="B107:C107"/>
    <mergeCell ref="J108:O108"/>
    <mergeCell ref="A109:C109"/>
    <mergeCell ref="E109:F109"/>
    <mergeCell ref="J109:O109"/>
    <mergeCell ref="A114:O114"/>
    <mergeCell ref="H115:O115"/>
    <mergeCell ref="B116:D117"/>
    <mergeCell ref="H116:O118"/>
    <mergeCell ref="A119:J119"/>
    <mergeCell ref="K119:O119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1"/>
  <dimension ref="A1:R119"/>
  <sheetViews>
    <sheetView showGridLines="0" topLeftCell="A17" workbookViewId="0">
      <selection activeCell="D118" sqref="D118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5" width="14.5" style="618" customWidth="1"/>
    <col min="6" max="6" width="14.5" style="618" bestFit="1" customWidth="1"/>
    <col min="7" max="7" width="13.83203125" style="618" customWidth="1"/>
    <col min="8" max="8" width="11.5" style="618" hidden="1" customWidth="1"/>
    <col min="9" max="9" width="17" style="618" hidden="1" customWidth="1"/>
    <col min="10" max="13" width="12.1640625" style="618" customWidth="1"/>
    <col min="14" max="14" width="11.6640625" style="618" customWidth="1"/>
    <col min="15" max="15" width="18.6640625" style="618" customWidth="1"/>
    <col min="16" max="16" width="12.33203125" style="618" customWidth="1"/>
    <col min="17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3.5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17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622" t="s">
        <v>17</v>
      </c>
      <c r="D16" s="622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19">
        <v>1</v>
      </c>
      <c r="B17" s="619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SUM(E21:E96)</f>
        <v>68234540</v>
      </c>
      <c r="F18" s="32">
        <f>SUM(F21:F96)</f>
        <v>0</v>
      </c>
      <c r="G18" s="32">
        <f>SUM(G21:G96)</f>
        <v>68234540</v>
      </c>
      <c r="H18" s="32">
        <f>SUM(H21:H96)</f>
        <v>0</v>
      </c>
      <c r="I18" s="32">
        <f>SUM(I21:I96)</f>
        <v>0</v>
      </c>
      <c r="J18" s="32"/>
      <c r="K18" s="32"/>
      <c r="L18" s="32"/>
      <c r="M18" s="32"/>
      <c r="N18" s="32"/>
      <c r="O18" s="266"/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SUM(E21:E33)</f>
        <v>68234540</v>
      </c>
      <c r="F20" s="35">
        <f>SUM(F21:F33)</f>
        <v>0</v>
      </c>
      <c r="G20" s="35">
        <f>SUM(G21:G33)</f>
        <v>68234540</v>
      </c>
      <c r="H20" s="35">
        <f>SUM(H21:H33)</f>
        <v>0</v>
      </c>
      <c r="I20" s="35">
        <f>SUM(I21:I33)</f>
        <v>0</v>
      </c>
      <c r="J20" s="35"/>
      <c r="K20" s="35"/>
      <c r="L20" s="35"/>
      <c r="M20" s="35"/>
      <c r="N20" s="35"/>
      <c r="O20" s="36"/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36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3" si="0">G22</f>
        <v>6380106</v>
      </c>
      <c r="F22" s="132"/>
      <c r="G22" s="132">
        <v>6380106</v>
      </c>
      <c r="H22" s="132"/>
      <c r="I22" s="267"/>
      <c r="J22" s="40"/>
      <c r="K22" s="35"/>
      <c r="L22" s="40"/>
      <c r="M22" s="35"/>
      <c r="N22" s="35"/>
      <c r="O22" s="36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0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80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0"/>
        <v>5449452</v>
      </c>
      <c r="F24" s="132"/>
      <c r="G24" s="132">
        <v>5449452</v>
      </c>
      <c r="H24" s="132"/>
      <c r="I24" s="267"/>
      <c r="J24" s="40"/>
      <c r="K24" s="35"/>
      <c r="L24" s="35"/>
      <c r="M24" s="35"/>
      <c r="N24" s="35"/>
      <c r="O24" s="36" t="s">
        <v>571</v>
      </c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0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80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0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36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0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168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0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80"/>
      <c r="P28" s="10"/>
    </row>
    <row r="29" spans="1:16" ht="15" customHeight="1">
      <c r="A29" s="291">
        <v>9</v>
      </c>
      <c r="B29" s="96" t="s">
        <v>387</v>
      </c>
      <c r="C29" s="95" t="s">
        <v>400</v>
      </c>
      <c r="D29" s="39" t="s">
        <v>143</v>
      </c>
      <c r="E29" s="35">
        <f t="shared" si="0"/>
        <v>6329446</v>
      </c>
      <c r="F29" s="132"/>
      <c r="G29" s="132">
        <f>6329446</f>
        <v>6329446</v>
      </c>
      <c r="H29" s="132"/>
      <c r="I29" s="267"/>
      <c r="J29" s="40"/>
      <c r="K29" s="35"/>
      <c r="L29" s="35"/>
      <c r="M29" s="35"/>
      <c r="N29" s="35"/>
      <c r="O29" s="78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0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36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0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168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0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47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si="0"/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21" hidden="1" customHeight="1">
      <c r="A34" s="106"/>
      <c r="B34" s="125"/>
      <c r="C34" s="124"/>
      <c r="D34" s="107"/>
      <c r="E34" s="108"/>
      <c r="F34" s="123"/>
      <c r="G34" s="110"/>
      <c r="H34" s="110"/>
      <c r="I34" s="110"/>
      <c r="J34" s="110"/>
      <c r="K34" s="108"/>
      <c r="L34" s="108"/>
      <c r="M34" s="108"/>
      <c r="N34" s="108"/>
      <c r="O34" s="111"/>
      <c r="P34" s="10"/>
    </row>
    <row r="35" spans="1:16" ht="21" hidden="1" customHeight="1">
      <c r="A35" s="37"/>
      <c r="B35" s="114"/>
      <c r="C35" s="118"/>
      <c r="D35" s="39"/>
      <c r="E35" s="35"/>
      <c r="F35" s="112"/>
      <c r="G35" s="40"/>
      <c r="H35" s="40"/>
      <c r="I35" s="40"/>
      <c r="J35" s="40"/>
      <c r="K35" s="35"/>
      <c r="L35" s="35"/>
      <c r="M35" s="35"/>
      <c r="N35" s="35"/>
      <c r="O35" s="80"/>
      <c r="P35" s="10"/>
    </row>
    <row r="36" spans="1:16" ht="21" hidden="1" customHeight="1">
      <c r="A36" s="37"/>
      <c r="B36" s="119"/>
      <c r="C36" s="113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36"/>
      <c r="P36" s="10"/>
    </row>
    <row r="37" spans="1:16" ht="21" hidden="1" customHeight="1">
      <c r="A37" s="84"/>
      <c r="B37" s="120"/>
      <c r="C37" s="121"/>
      <c r="D37" s="85"/>
      <c r="E37" s="86"/>
      <c r="F37" s="122"/>
      <c r="G37" s="87"/>
      <c r="H37" s="87"/>
      <c r="I37" s="87"/>
      <c r="J37" s="87"/>
      <c r="K37" s="86"/>
      <c r="L37" s="86"/>
      <c r="M37" s="86"/>
      <c r="N37" s="86"/>
      <c r="O37" s="88"/>
      <c r="P37" s="10"/>
    </row>
    <row r="38" spans="1:16" ht="21" hidden="1" customHeight="1">
      <c r="A38" s="106"/>
      <c r="B38" s="104"/>
      <c r="C38" s="105"/>
      <c r="D38" s="107"/>
      <c r="E38" s="108"/>
      <c r="F38" s="109"/>
      <c r="G38" s="110"/>
      <c r="H38" s="110"/>
      <c r="I38" s="110"/>
      <c r="J38" s="110"/>
      <c r="K38" s="108"/>
      <c r="L38" s="108"/>
      <c r="M38" s="108"/>
      <c r="N38" s="108"/>
      <c r="O38" s="111"/>
      <c r="P38" s="10"/>
    </row>
    <row r="39" spans="1:16" ht="21" hidden="1" customHeight="1">
      <c r="A39" s="37"/>
      <c r="B39" s="96"/>
      <c r="C39" s="95"/>
      <c r="D39" s="39"/>
      <c r="E39" s="35"/>
      <c r="F39" s="94"/>
      <c r="G39" s="40"/>
      <c r="H39" s="40"/>
      <c r="I39" s="40"/>
      <c r="J39" s="40"/>
      <c r="K39" s="35"/>
      <c r="L39" s="35"/>
      <c r="M39" s="35"/>
      <c r="N39" s="35"/>
      <c r="O39" s="36"/>
      <c r="P39" s="10"/>
    </row>
    <row r="40" spans="1:16" ht="21" hidden="1" customHeight="1">
      <c r="A40" s="37"/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40"/>
      <c r="M40" s="35"/>
      <c r="N40" s="35"/>
      <c r="O40" s="36"/>
      <c r="P40" s="10"/>
    </row>
    <row r="41" spans="1:16" ht="21" hidden="1" customHeight="1">
      <c r="A41" s="37"/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35"/>
      <c r="M41" s="35"/>
      <c r="N41" s="35"/>
      <c r="O41" s="36"/>
      <c r="P41" s="10"/>
    </row>
    <row r="42" spans="1:16" ht="21" hidden="1" customHeight="1">
      <c r="A42" s="37"/>
      <c r="B42" s="98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37"/>
      <c r="B43" s="96"/>
      <c r="C43" s="95"/>
      <c r="D43" s="39"/>
      <c r="E43" s="35"/>
      <c r="F43" s="94"/>
      <c r="G43" s="40"/>
      <c r="H43" s="40"/>
      <c r="I43" s="40"/>
      <c r="J43" s="40"/>
      <c r="K43" s="35"/>
      <c r="L43" s="40"/>
      <c r="M43" s="35"/>
      <c r="N43" s="35"/>
      <c r="O43" s="36"/>
      <c r="P43" s="10"/>
    </row>
    <row r="44" spans="1:16" ht="21" hidden="1" customHeight="1">
      <c r="A44" s="37"/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35"/>
      <c r="M44" s="35"/>
      <c r="N44" s="35"/>
      <c r="O44" s="36"/>
      <c r="P44" s="10"/>
    </row>
    <row r="45" spans="1:16" ht="21" hidden="1" customHeight="1">
      <c r="A45" s="37"/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78"/>
      <c r="P45" s="10"/>
    </row>
    <row r="46" spans="1:16" ht="21" hidden="1" customHeight="1">
      <c r="A46" s="37"/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37"/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37"/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37"/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37"/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37"/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37"/>
      <c r="B52" s="98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37"/>
      <c r="B53" s="96"/>
      <c r="C53" s="95"/>
      <c r="D53" s="39"/>
      <c r="E53" s="35"/>
      <c r="F53" s="94"/>
      <c r="G53" s="40"/>
      <c r="H53" s="40"/>
      <c r="I53" s="40"/>
      <c r="J53" s="40"/>
      <c r="K53" s="35"/>
      <c r="L53" s="40"/>
      <c r="M53" s="35"/>
      <c r="N53" s="35"/>
      <c r="O53" s="78"/>
      <c r="P53" s="10"/>
    </row>
    <row r="54" spans="1:16" ht="21" hidden="1" customHeight="1">
      <c r="A54" s="37"/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35"/>
      <c r="M54" s="35"/>
      <c r="N54" s="35"/>
      <c r="O54" s="78"/>
      <c r="P54" s="10"/>
    </row>
    <row r="55" spans="1:16" s="12" customFormat="1" ht="21" hidden="1" customHeight="1">
      <c r="A55" s="41"/>
      <c r="B55" s="96"/>
      <c r="C55" s="95"/>
      <c r="D55" s="39"/>
      <c r="E55" s="35"/>
      <c r="F55" s="94"/>
      <c r="G55" s="43"/>
      <c r="H55" s="43"/>
      <c r="I55" s="43"/>
      <c r="J55" s="43"/>
      <c r="K55" s="44"/>
      <c r="L55" s="44"/>
      <c r="M55" s="44"/>
      <c r="N55" s="44"/>
      <c r="O55" s="79"/>
      <c r="P55" s="11"/>
    </row>
    <row r="56" spans="1:16" ht="21" hidden="1" customHeight="1">
      <c r="A56" s="37"/>
      <c r="B56" s="96"/>
      <c r="C56" s="95"/>
      <c r="D56" s="39"/>
      <c r="E56" s="35"/>
      <c r="F56" s="94"/>
      <c r="G56" s="40"/>
      <c r="H56" s="40"/>
      <c r="I56" s="40"/>
      <c r="J56" s="40"/>
      <c r="K56" s="35"/>
      <c r="L56" s="35"/>
      <c r="M56" s="35"/>
      <c r="N56" s="35"/>
      <c r="O56" s="78"/>
      <c r="P56" s="10"/>
    </row>
    <row r="57" spans="1:16" ht="22.5" hidden="1" customHeight="1">
      <c r="A57" s="37"/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81"/>
      <c r="P57" s="10"/>
    </row>
    <row r="58" spans="1:16" ht="21" hidden="1" customHeight="1">
      <c r="A58" s="37"/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2"/>
      <c r="P58" s="10"/>
    </row>
    <row r="59" spans="1:16" ht="21" hidden="1" customHeight="1">
      <c r="A59" s="37"/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3"/>
      <c r="P59" s="10"/>
    </row>
    <row r="60" spans="1:16" ht="21" hidden="1" customHeight="1">
      <c r="A60" s="37"/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37"/>
      <c r="B61" s="98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0.25" hidden="1" customHeight="1">
      <c r="A62" s="37"/>
      <c r="B62" s="96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1" hidden="1" customHeight="1">
      <c r="A63" s="37"/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37"/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37"/>
      <c r="B65" s="99"/>
      <c r="C65" s="100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37"/>
      <c r="B66" s="96"/>
      <c r="C66" s="95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1"/>
      <c r="P66" s="10"/>
    </row>
    <row r="67" spans="1:16" s="12" customFormat="1" ht="21" hidden="1" customHeight="1">
      <c r="A67" s="37"/>
      <c r="B67" s="96"/>
      <c r="C67" s="95"/>
      <c r="D67" s="39"/>
      <c r="E67" s="35"/>
      <c r="F67" s="94"/>
      <c r="G67" s="43"/>
      <c r="H67" s="43"/>
      <c r="I67" s="43"/>
      <c r="J67" s="43"/>
      <c r="K67" s="44"/>
      <c r="L67" s="44"/>
      <c r="M67" s="44"/>
      <c r="N67" s="44"/>
      <c r="O67" s="79"/>
      <c r="P67" s="11"/>
    </row>
    <row r="68" spans="1:16" ht="21" hidden="1" customHeight="1">
      <c r="A68" s="37"/>
      <c r="B68" s="96"/>
      <c r="C68" s="97"/>
      <c r="D68" s="39"/>
      <c r="E68" s="35"/>
      <c r="F68" s="94"/>
      <c r="G68" s="40"/>
      <c r="H68" s="40"/>
      <c r="I68" s="40"/>
      <c r="J68" s="40"/>
      <c r="K68" s="35"/>
      <c r="L68" s="35"/>
      <c r="M68" s="35"/>
      <c r="N68" s="35"/>
      <c r="O68" s="36"/>
      <c r="P68" s="10"/>
    </row>
    <row r="69" spans="1:16" ht="21" hidden="1" customHeight="1">
      <c r="A69" s="37"/>
      <c r="B69" s="96"/>
      <c r="C69" s="95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37"/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40"/>
      <c r="M70" s="35"/>
      <c r="N70" s="35"/>
      <c r="O70" s="36"/>
      <c r="P70" s="10"/>
    </row>
    <row r="71" spans="1:16" ht="21" hidden="1" customHeight="1">
      <c r="A71" s="37"/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35"/>
      <c r="M71" s="35"/>
      <c r="N71" s="35"/>
      <c r="O71" s="83"/>
      <c r="P71" s="10"/>
    </row>
    <row r="72" spans="1:16" ht="21" hidden="1" customHeight="1">
      <c r="A72" s="37"/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37"/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37"/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1"/>
      <c r="P74" s="10"/>
    </row>
    <row r="75" spans="1:16" s="12" customFormat="1" ht="21" hidden="1" customHeight="1">
      <c r="A75" s="37"/>
      <c r="B75" s="96"/>
      <c r="C75" s="95"/>
      <c r="D75" s="39"/>
      <c r="E75" s="35"/>
      <c r="F75" s="94"/>
      <c r="G75" s="43"/>
      <c r="H75" s="43"/>
      <c r="I75" s="43"/>
      <c r="J75" s="43"/>
      <c r="K75" s="44"/>
      <c r="L75" s="44"/>
      <c r="M75" s="44"/>
      <c r="N75" s="44"/>
      <c r="O75" s="79"/>
      <c r="P75" s="11"/>
    </row>
    <row r="76" spans="1:16" ht="21" hidden="1" customHeight="1">
      <c r="A76" s="37"/>
      <c r="B76" s="96"/>
      <c r="C76" s="95"/>
      <c r="D76" s="39"/>
      <c r="E76" s="35"/>
      <c r="F76" s="94"/>
      <c r="G76" s="40"/>
      <c r="H76" s="40"/>
      <c r="I76" s="40"/>
      <c r="J76" s="40"/>
      <c r="K76" s="35"/>
      <c r="L76" s="35"/>
      <c r="M76" s="35"/>
      <c r="N76" s="35"/>
      <c r="O76" s="36"/>
      <c r="P76" s="10"/>
    </row>
    <row r="77" spans="1:16" ht="21" hidden="1" customHeight="1">
      <c r="A77" s="37"/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37"/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40"/>
      <c r="M78" s="35"/>
      <c r="N78" s="35"/>
      <c r="O78" s="36"/>
      <c r="P78" s="10"/>
    </row>
    <row r="79" spans="1:16" ht="21" hidden="1" customHeight="1">
      <c r="A79" s="37"/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35"/>
      <c r="M79" s="35"/>
      <c r="N79" s="35"/>
      <c r="O79" s="83"/>
      <c r="P79" s="10"/>
    </row>
    <row r="80" spans="1:16" ht="21" hidden="1" customHeight="1">
      <c r="A80" s="37"/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37"/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37"/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1"/>
      <c r="P82" s="10"/>
    </row>
    <row r="83" spans="1:16" s="12" customFormat="1" ht="21" hidden="1" customHeight="1">
      <c r="A83" s="37"/>
      <c r="B83" s="96"/>
      <c r="C83" s="95"/>
      <c r="D83" s="39"/>
      <c r="E83" s="35"/>
      <c r="F83" s="94"/>
      <c r="G83" s="43"/>
      <c r="H83" s="43"/>
      <c r="I83" s="43"/>
      <c r="J83" s="43"/>
      <c r="K83" s="44"/>
      <c r="L83" s="44"/>
      <c r="M83" s="44"/>
      <c r="N83" s="44"/>
      <c r="O83" s="79"/>
      <c r="P83" s="11"/>
    </row>
    <row r="84" spans="1:16" ht="21" hidden="1" customHeight="1">
      <c r="A84" s="37"/>
      <c r="B84" s="96"/>
      <c r="C84" s="95"/>
      <c r="D84" s="39"/>
      <c r="E84" s="35"/>
      <c r="F84" s="94"/>
      <c r="G84" s="40"/>
      <c r="H84" s="40"/>
      <c r="I84" s="40"/>
      <c r="J84" s="40"/>
      <c r="K84" s="35"/>
      <c r="L84" s="35"/>
      <c r="M84" s="35"/>
      <c r="N84" s="35"/>
      <c r="O84" s="36"/>
      <c r="P84" s="10"/>
    </row>
    <row r="85" spans="1:16" ht="21" hidden="1" customHeight="1">
      <c r="A85" s="37"/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37"/>
      <c r="B86" s="98"/>
      <c r="C86" s="95"/>
      <c r="D86" s="39"/>
      <c r="E86" s="35"/>
      <c r="F86" s="94"/>
      <c r="G86" s="40"/>
      <c r="H86" s="40"/>
      <c r="I86" s="40"/>
      <c r="J86" s="40"/>
      <c r="K86" s="35"/>
      <c r="L86" s="40"/>
      <c r="M86" s="35"/>
      <c r="N86" s="35"/>
      <c r="O86" s="36"/>
      <c r="P86" s="10"/>
    </row>
    <row r="87" spans="1:16" ht="21" hidden="1" customHeight="1">
      <c r="A87" s="37"/>
      <c r="B87" s="96"/>
      <c r="C87" s="95"/>
      <c r="D87" s="39"/>
      <c r="E87" s="35"/>
      <c r="F87" s="94"/>
      <c r="G87" s="40"/>
      <c r="H87" s="40"/>
      <c r="I87" s="40"/>
      <c r="J87" s="40"/>
      <c r="K87" s="35"/>
      <c r="L87" s="35"/>
      <c r="M87" s="35"/>
      <c r="N87" s="35"/>
      <c r="O87" s="83"/>
      <c r="P87" s="10"/>
    </row>
    <row r="88" spans="1:16" ht="21" hidden="1" customHeight="1">
      <c r="A88" s="37"/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37"/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37"/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1"/>
      <c r="P90" s="10"/>
    </row>
    <row r="91" spans="1:16" s="12" customFormat="1" ht="21" hidden="1" customHeight="1">
      <c r="A91" s="37"/>
      <c r="B91" s="96"/>
      <c r="C91" s="95"/>
      <c r="D91" s="39"/>
      <c r="E91" s="35"/>
      <c r="F91" s="94"/>
      <c r="G91" s="43"/>
      <c r="H91" s="43"/>
      <c r="I91" s="43"/>
      <c r="J91" s="43"/>
      <c r="K91" s="44"/>
      <c r="L91" s="44"/>
      <c r="M91" s="44"/>
      <c r="N91" s="44"/>
      <c r="O91" s="79"/>
      <c r="P91" s="11"/>
    </row>
    <row r="92" spans="1:16" s="12" customFormat="1" ht="21" hidden="1" customHeight="1">
      <c r="A92" s="37"/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ht="21" hidden="1" customHeight="1">
      <c r="A93" s="37"/>
      <c r="B93" s="96"/>
      <c r="C93" s="95"/>
      <c r="D93" s="39"/>
      <c r="E93" s="35"/>
      <c r="F93" s="94"/>
      <c r="G93" s="40"/>
      <c r="H93" s="40"/>
      <c r="I93" s="40"/>
      <c r="J93" s="40"/>
      <c r="K93" s="35"/>
      <c r="L93" s="35"/>
      <c r="M93" s="35"/>
      <c r="N93" s="35"/>
      <c r="O93" s="36"/>
      <c r="P93" s="10"/>
    </row>
    <row r="94" spans="1:16" ht="21" hidden="1" customHeight="1">
      <c r="A94" s="37"/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37"/>
      <c r="B95" s="96"/>
      <c r="C95" s="97"/>
      <c r="D95" s="39"/>
      <c r="E95" s="35"/>
      <c r="F95" s="94"/>
      <c r="G95" s="40"/>
      <c r="H95" s="40"/>
      <c r="I95" s="40"/>
      <c r="J95" s="40"/>
      <c r="K95" s="35"/>
      <c r="L95" s="40"/>
      <c r="M95" s="35"/>
      <c r="N95" s="35"/>
      <c r="O95" s="36"/>
      <c r="P95" s="10"/>
    </row>
    <row r="96" spans="1:16" ht="21" hidden="1" customHeight="1">
      <c r="A96" s="84"/>
      <c r="B96" s="101"/>
      <c r="C96" s="102"/>
      <c r="D96" s="85"/>
      <c r="E96" s="86"/>
      <c r="F96" s="103"/>
      <c r="G96" s="87"/>
      <c r="H96" s="87"/>
      <c r="I96" s="87"/>
      <c r="J96" s="87"/>
      <c r="K96" s="86"/>
      <c r="L96" s="87"/>
      <c r="M96" s="86"/>
      <c r="N96" s="86"/>
      <c r="O96" s="47"/>
      <c r="P96" s="10"/>
    </row>
    <row r="97" spans="1:17" s="626" customFormat="1" ht="21.75" customHeight="1">
      <c r="A97" s="827" t="s">
        <v>739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2.5" customHeight="1">
      <c r="A98" s="828" t="s">
        <v>445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idden="1">
      <c r="A99" s="830" t="s">
        <v>27</v>
      </c>
      <c r="B99" s="831" t="s">
        <v>145</v>
      </c>
      <c r="C99" s="832"/>
      <c r="D99" s="835" t="s">
        <v>30</v>
      </c>
      <c r="E99" s="836"/>
      <c r="F99" s="836"/>
      <c r="G99" s="836"/>
      <c r="H99" s="836"/>
      <c r="I99" s="836"/>
      <c r="J99" s="836"/>
      <c r="K99" s="836"/>
      <c r="L99" s="837"/>
      <c r="M99" s="838" t="s">
        <v>40</v>
      </c>
      <c r="N99" s="840" t="s">
        <v>31</v>
      </c>
      <c r="O99" s="838" t="s">
        <v>9</v>
      </c>
      <c r="P99" s="6"/>
    </row>
    <row r="100" spans="1:17" ht="25.5" hidden="1">
      <c r="A100" s="830"/>
      <c r="B100" s="833"/>
      <c r="C100" s="834"/>
      <c r="D100" s="48" t="s">
        <v>32</v>
      </c>
      <c r="E100" s="49" t="s">
        <v>33</v>
      </c>
      <c r="F100" s="49" t="s">
        <v>34</v>
      </c>
      <c r="G100" s="49" t="s">
        <v>35</v>
      </c>
      <c r="H100" s="49" t="s">
        <v>35</v>
      </c>
      <c r="I100" s="49"/>
      <c r="J100" s="49" t="s">
        <v>147</v>
      </c>
      <c r="K100" s="49" t="s">
        <v>313</v>
      </c>
      <c r="L100" s="49" t="s">
        <v>146</v>
      </c>
      <c r="M100" s="839"/>
      <c r="N100" s="840"/>
      <c r="O100" s="839"/>
      <c r="P100" s="6"/>
    </row>
    <row r="101" spans="1:17" s="24" customFormat="1" hidden="1">
      <c r="A101" s="50" t="s">
        <v>37</v>
      </c>
      <c r="B101" s="842" t="s">
        <v>412</v>
      </c>
      <c r="C101" s="843"/>
      <c r="D101" s="51">
        <f t="shared" ref="D101:N101" si="1">SUM(D102:D107)</f>
        <v>0</v>
      </c>
      <c r="E101" s="51">
        <f t="shared" si="1"/>
        <v>0</v>
      </c>
      <c r="F101" s="51">
        <f t="shared" si="1"/>
        <v>0</v>
      </c>
      <c r="G101" s="52">
        <f t="shared" si="1"/>
        <v>0</v>
      </c>
      <c r="H101" s="52">
        <f t="shared" si="1"/>
        <v>0</v>
      </c>
      <c r="I101" s="268"/>
      <c r="J101" s="53">
        <f t="shared" si="1"/>
        <v>0</v>
      </c>
      <c r="K101" s="51">
        <f t="shared" si="1"/>
        <v>0</v>
      </c>
      <c r="L101" s="54">
        <f t="shared" si="1"/>
        <v>0</v>
      </c>
      <c r="M101" s="55">
        <f t="shared" si="1"/>
        <v>0</v>
      </c>
      <c r="N101" s="56">
        <f t="shared" si="1"/>
        <v>0</v>
      </c>
      <c r="O101" s="57"/>
      <c r="P101" s="23"/>
      <c r="Q101" s="25"/>
    </row>
    <row r="102" spans="1:17" hidden="1">
      <c r="A102" s="58"/>
      <c r="B102" s="844"/>
      <c r="C102" s="845"/>
      <c r="D102" s="59"/>
      <c r="E102" s="59"/>
      <c r="F102" s="59"/>
      <c r="G102" s="60"/>
      <c r="H102" s="60"/>
      <c r="I102" s="60"/>
      <c r="J102" s="61"/>
      <c r="K102" s="62"/>
      <c r="L102" s="63"/>
      <c r="M102" s="64"/>
      <c r="N102" s="65"/>
      <c r="O102" s="66"/>
      <c r="P102" s="6"/>
    </row>
    <row r="103" spans="1:17" hidden="1">
      <c r="A103" s="58"/>
      <c r="B103" s="844"/>
      <c r="C103" s="845"/>
      <c r="D103" s="59"/>
      <c r="E103" s="59"/>
      <c r="F103" s="59"/>
      <c r="G103" s="60"/>
      <c r="H103" s="60"/>
      <c r="I103" s="60"/>
      <c r="J103" s="61"/>
      <c r="K103" s="67"/>
      <c r="L103" s="68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60"/>
      <c r="H104" s="60"/>
      <c r="I104" s="60"/>
      <c r="J104" s="62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60"/>
      <c r="H105" s="60"/>
      <c r="I105" s="60"/>
      <c r="J105" s="61"/>
      <c r="K105" s="67"/>
      <c r="L105" s="68"/>
      <c r="M105" s="64"/>
      <c r="N105" s="65"/>
      <c r="O105" s="66"/>
      <c r="P105" s="6"/>
    </row>
    <row r="106" spans="1:17" hidden="1">
      <c r="A106" s="58"/>
      <c r="B106" s="846"/>
      <c r="C106" s="846"/>
      <c r="D106" s="59"/>
      <c r="E106" s="59"/>
      <c r="F106" s="59"/>
      <c r="G106" s="60"/>
      <c r="H106" s="60"/>
      <c r="I106" s="60"/>
      <c r="J106" s="61"/>
      <c r="K106" s="67"/>
      <c r="L106" s="68"/>
      <c r="M106" s="64"/>
      <c r="N106" s="65">
        <f>SUM(D106:M106)*1490000</f>
        <v>0</v>
      </c>
      <c r="O106" s="66"/>
      <c r="P106" s="6"/>
    </row>
    <row r="107" spans="1:17" hidden="1">
      <c r="A107" s="69">
        <v>1</v>
      </c>
      <c r="B107" s="847"/>
      <c r="C107" s="847"/>
      <c r="D107" s="70"/>
      <c r="E107" s="70"/>
      <c r="F107" s="70"/>
      <c r="G107" s="71"/>
      <c r="H107" s="71"/>
      <c r="I107" s="71"/>
      <c r="J107" s="72"/>
      <c r="K107" s="73"/>
      <c r="L107" s="74"/>
      <c r="M107" s="75"/>
      <c r="N107" s="65"/>
      <c r="O107" s="77"/>
      <c r="P107" s="6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848" t="s">
        <v>729</v>
      </c>
      <c r="K108" s="848"/>
      <c r="L108" s="848"/>
      <c r="M108" s="848"/>
      <c r="N108" s="848"/>
      <c r="O108" s="848"/>
      <c r="P108" s="130"/>
    </row>
    <row r="109" spans="1:17" ht="15.4" customHeight="1">
      <c r="A109" s="812" t="s">
        <v>19</v>
      </c>
      <c r="B109" s="812"/>
      <c r="C109" s="812"/>
      <c r="D109" s="136"/>
      <c r="E109" s="812" t="s">
        <v>20</v>
      </c>
      <c r="F109" s="812"/>
      <c r="G109" s="2"/>
      <c r="H109" s="2"/>
      <c r="I109" s="2"/>
      <c r="J109" s="812" t="s">
        <v>21</v>
      </c>
      <c r="K109" s="812"/>
      <c r="L109" s="812"/>
      <c r="M109" s="812"/>
      <c r="N109" s="812"/>
      <c r="O109" s="812"/>
      <c r="P109" s="6"/>
    </row>
    <row r="110" spans="1:17" ht="15.4" customHeight="1">
      <c r="A110" s="7"/>
      <c r="B110" s="3"/>
      <c r="C110" s="13"/>
      <c r="E110" s="3"/>
      <c r="F110" s="3"/>
      <c r="G110" s="3"/>
      <c r="H110" s="3"/>
      <c r="I110" s="3"/>
      <c r="K110" s="3"/>
      <c r="L110" s="7"/>
      <c r="M110" s="3"/>
      <c r="N110" s="3"/>
      <c r="O110" s="3"/>
      <c r="P110" s="6"/>
    </row>
    <row r="111" spans="1:17" ht="23.25" customHeight="1">
      <c r="A111" s="7"/>
      <c r="B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6"/>
    </row>
    <row r="112" spans="1:17" ht="21" customHeight="1">
      <c r="A112" s="841" t="s">
        <v>568</v>
      </c>
      <c r="B112" s="841"/>
      <c r="C112" s="841"/>
      <c r="E112" s="841" t="s">
        <v>149</v>
      </c>
      <c r="F112" s="841"/>
      <c r="G112" s="19"/>
      <c r="H112" s="19"/>
      <c r="I112" s="19"/>
      <c r="J112" s="841" t="s">
        <v>43</v>
      </c>
      <c r="K112" s="841"/>
      <c r="L112" s="841"/>
      <c r="M112" s="841"/>
      <c r="N112" s="841"/>
      <c r="O112" s="841"/>
      <c r="P112" s="6"/>
    </row>
    <row r="113" spans="1:16">
      <c r="A113" s="5"/>
      <c r="B113" s="5"/>
      <c r="C113" s="5"/>
      <c r="D113" s="4"/>
      <c r="E113" s="5"/>
      <c r="F113" s="5"/>
      <c r="G113" s="5"/>
      <c r="H113" s="5"/>
      <c r="I113" s="5"/>
      <c r="K113" s="2"/>
      <c r="L113" s="5"/>
      <c r="M113" s="5"/>
      <c r="N113" s="5"/>
      <c r="O113" s="2"/>
      <c r="P113" s="6"/>
    </row>
    <row r="114" spans="1:16">
      <c r="A114" s="849" t="s">
        <v>22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  <c r="P114" s="6"/>
    </row>
    <row r="115" spans="1:16">
      <c r="A115" s="5"/>
      <c r="B115" s="5"/>
      <c r="C115" s="5"/>
      <c r="D115" s="5"/>
      <c r="E115" s="5"/>
      <c r="F115" s="5"/>
      <c r="G115" s="5"/>
      <c r="H115" s="850" t="s">
        <v>24</v>
      </c>
      <c r="I115" s="850"/>
      <c r="J115" s="850"/>
      <c r="K115" s="850"/>
      <c r="L115" s="850"/>
      <c r="M115" s="850"/>
      <c r="N115" s="850"/>
      <c r="O115" s="850"/>
      <c r="P115" s="6"/>
    </row>
    <row r="116" spans="1:16">
      <c r="A116" s="7"/>
      <c r="B116" s="812" t="s">
        <v>23</v>
      </c>
      <c r="C116" s="812"/>
      <c r="D116" s="812"/>
      <c r="E116" s="7"/>
      <c r="F116" s="7"/>
      <c r="G116" s="7"/>
      <c r="H116" s="812" t="s">
        <v>39</v>
      </c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2"/>
      <c r="B117" s="812"/>
      <c r="C117" s="812"/>
      <c r="D117" s="812"/>
      <c r="E117" s="7"/>
      <c r="F117" s="7"/>
      <c r="G117" s="7"/>
      <c r="H117" s="812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7"/>
      <c r="B118" s="7"/>
      <c r="C118" s="7"/>
      <c r="D118" s="7"/>
      <c r="E118" s="7"/>
      <c r="F118" s="7"/>
      <c r="G118" s="7"/>
      <c r="H118" s="812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809"/>
      <c r="B119" s="809"/>
      <c r="C119" s="809"/>
      <c r="D119" s="809"/>
      <c r="E119" s="809"/>
      <c r="F119" s="809"/>
      <c r="G119" s="809"/>
      <c r="H119" s="809"/>
      <c r="I119" s="809"/>
      <c r="J119" s="809"/>
      <c r="K119" s="851"/>
      <c r="L119" s="851"/>
      <c r="M119" s="851"/>
      <c r="N119" s="851"/>
      <c r="O119" s="851"/>
      <c r="P119" s="6"/>
    </row>
  </sheetData>
  <mergeCells count="55">
    <mergeCell ref="A114:O114"/>
    <mergeCell ref="H115:O115"/>
    <mergeCell ref="B116:D117"/>
    <mergeCell ref="H116:O118"/>
    <mergeCell ref="A119:J119"/>
    <mergeCell ref="K119:O119"/>
    <mergeCell ref="A112:C112"/>
    <mergeCell ref="E112:F112"/>
    <mergeCell ref="J112:O112"/>
    <mergeCell ref="B101:C101"/>
    <mergeCell ref="B102:C102"/>
    <mergeCell ref="B103:C103"/>
    <mergeCell ref="B104:C104"/>
    <mergeCell ref="B105:C105"/>
    <mergeCell ref="B106:C106"/>
    <mergeCell ref="B107:C107"/>
    <mergeCell ref="J108:O108"/>
    <mergeCell ref="A109:C109"/>
    <mergeCell ref="E109:F109"/>
    <mergeCell ref="J109:O109"/>
    <mergeCell ref="O99:O100"/>
    <mergeCell ref="C17:D17"/>
    <mergeCell ref="B18:D18"/>
    <mergeCell ref="B19:D19"/>
    <mergeCell ref="B20:D20"/>
    <mergeCell ref="A97:O97"/>
    <mergeCell ref="A98:D98"/>
    <mergeCell ref="E98:O98"/>
    <mergeCell ref="A99:A100"/>
    <mergeCell ref="B99:C100"/>
    <mergeCell ref="D99:L99"/>
    <mergeCell ref="M99:M100"/>
    <mergeCell ref="N99:N10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2"/>
  <dimension ref="A1:R119"/>
  <sheetViews>
    <sheetView showGridLines="0" workbookViewId="0">
      <selection activeCell="L24" sqref="L24:L25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4.5" style="604" bestFit="1" customWidth="1"/>
    <col min="7" max="7" width="13.83203125" style="604" customWidth="1"/>
    <col min="8" max="8" width="11.5" style="604" hidden="1" customWidth="1"/>
    <col min="9" max="9" width="17" style="604" hidden="1" customWidth="1"/>
    <col min="10" max="13" width="12.1640625" style="604" customWidth="1"/>
    <col min="14" max="14" width="11.6640625" style="604" customWidth="1"/>
    <col min="15" max="15" width="18.6640625" style="604" customWidth="1"/>
    <col min="16" max="16" width="12.33203125" style="604" customWidth="1"/>
    <col min="17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3.5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603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710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608" t="s">
        <v>17</v>
      </c>
      <c r="D16" s="608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05">
        <v>1</v>
      </c>
      <c r="B17" s="605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SUM(E21:E96)</f>
        <v>67943543</v>
      </c>
      <c r="F18" s="32">
        <f>SUM(F21:F96)</f>
        <v>0</v>
      </c>
      <c r="G18" s="32">
        <f>SUM(G21:G96)</f>
        <v>67943543</v>
      </c>
      <c r="H18" s="32">
        <f>SUM(H21:H96)</f>
        <v>0</v>
      </c>
      <c r="I18" s="32">
        <f>SUM(I21:I96)</f>
        <v>0</v>
      </c>
      <c r="J18" s="32"/>
      <c r="K18" s="32"/>
      <c r="L18" s="32"/>
      <c r="M18" s="32"/>
      <c r="N18" s="32"/>
      <c r="O18" s="266"/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SUM(E21:E33)</f>
        <v>67943543</v>
      </c>
      <c r="F20" s="35">
        <f>SUM(F21:F33)</f>
        <v>0</v>
      </c>
      <c r="G20" s="35">
        <f>SUM(G21:G33)</f>
        <v>67943543</v>
      </c>
      <c r="H20" s="35">
        <f>SUM(H21:H33)</f>
        <v>0</v>
      </c>
      <c r="I20" s="35">
        <f>SUM(I21:I33)</f>
        <v>0</v>
      </c>
      <c r="J20" s="35"/>
      <c r="K20" s="35"/>
      <c r="L20" s="35"/>
      <c r="M20" s="35"/>
      <c r="N20" s="35"/>
      <c r="O20" s="36"/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36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3" si="0">G22</f>
        <v>6380106</v>
      </c>
      <c r="F22" s="132"/>
      <c r="G22" s="132">
        <v>6380106</v>
      </c>
      <c r="H22" s="132"/>
      <c r="I22" s="267"/>
      <c r="J22" s="40"/>
      <c r="K22" s="35"/>
      <c r="L22" s="40"/>
      <c r="M22" s="35"/>
      <c r="N22" s="35"/>
      <c r="O22" s="36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0"/>
        <v>5740449</v>
      </c>
      <c r="F23" s="132"/>
      <c r="G23" s="132">
        <v>5740449</v>
      </c>
      <c r="H23" s="132"/>
      <c r="I23" s="267"/>
      <c r="J23" s="40"/>
      <c r="K23" s="35"/>
      <c r="L23" s="35"/>
      <c r="M23" s="35"/>
      <c r="N23" s="35"/>
      <c r="O23" s="80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0"/>
        <v>5158455</v>
      </c>
      <c r="F24" s="132"/>
      <c r="G24" s="132">
        <v>5158455</v>
      </c>
      <c r="H24" s="132"/>
      <c r="I24" s="267"/>
      <c r="J24" s="40"/>
      <c r="K24" s="35"/>
      <c r="L24" s="35"/>
      <c r="M24" s="35"/>
      <c r="N24" s="35"/>
      <c r="O24" s="36"/>
      <c r="P24" s="10"/>
    </row>
    <row r="25" spans="1:16" s="12" customFormat="1" ht="15" customHeight="1">
      <c r="A25" s="291">
        <v>5</v>
      </c>
      <c r="B25" s="91" t="s">
        <v>384</v>
      </c>
      <c r="C25" s="131" t="s">
        <v>397</v>
      </c>
      <c r="D25" s="39" t="s">
        <v>143</v>
      </c>
      <c r="E25" s="35">
        <f t="shared" si="0"/>
        <v>7141598</v>
      </c>
      <c r="F25" s="132"/>
      <c r="G25" s="132">
        <v>7141598</v>
      </c>
      <c r="H25" s="132"/>
      <c r="I25" s="267"/>
      <c r="J25" s="43"/>
      <c r="K25" s="44"/>
      <c r="L25" s="44"/>
      <c r="M25" s="44"/>
      <c r="N25" s="44"/>
      <c r="O25" s="80"/>
      <c r="P25" s="11"/>
    </row>
    <row r="26" spans="1:16" ht="15" customHeight="1">
      <c r="A26" s="291">
        <v>6</v>
      </c>
      <c r="B26" s="96" t="s">
        <v>419</v>
      </c>
      <c r="C26" s="95" t="s">
        <v>420</v>
      </c>
      <c r="D26" s="39" t="s">
        <v>143</v>
      </c>
      <c r="E26" s="35">
        <f t="shared" si="0"/>
        <v>4000563</v>
      </c>
      <c r="F26" s="132"/>
      <c r="G26" s="132">
        <v>4000563</v>
      </c>
      <c r="H26" s="132"/>
      <c r="I26" s="267"/>
      <c r="J26" s="40"/>
      <c r="K26" s="35"/>
      <c r="L26" s="35"/>
      <c r="M26" s="35"/>
      <c r="N26" s="35"/>
      <c r="O26" s="36"/>
      <c r="P26" s="10"/>
    </row>
    <row r="27" spans="1:16" ht="15" customHeight="1">
      <c r="A27" s="291">
        <v>7</v>
      </c>
      <c r="B27" s="96" t="s">
        <v>385</v>
      </c>
      <c r="C27" s="95" t="s">
        <v>398</v>
      </c>
      <c r="D27" s="39" t="s">
        <v>143</v>
      </c>
      <c r="E27" s="35">
        <f t="shared" si="0"/>
        <v>5158455</v>
      </c>
      <c r="F27" s="132"/>
      <c r="G27" s="132">
        <v>5158455</v>
      </c>
      <c r="H27" s="132"/>
      <c r="I27" s="267"/>
      <c r="J27" s="40"/>
      <c r="K27" s="35"/>
      <c r="L27" s="35"/>
      <c r="M27" s="35"/>
      <c r="N27" s="35"/>
      <c r="O27" s="168"/>
      <c r="P27" s="10"/>
    </row>
    <row r="28" spans="1:16" ht="15" customHeight="1">
      <c r="A28" s="291">
        <v>8</v>
      </c>
      <c r="B28" s="96" t="s">
        <v>386</v>
      </c>
      <c r="C28" s="95" t="s">
        <v>399</v>
      </c>
      <c r="D28" s="39" t="s">
        <v>143</v>
      </c>
      <c r="E28" s="35">
        <f t="shared" si="0"/>
        <v>6031446</v>
      </c>
      <c r="F28" s="132"/>
      <c r="G28" s="132">
        <v>6031446</v>
      </c>
      <c r="H28" s="132"/>
      <c r="I28" s="267"/>
      <c r="J28" s="40"/>
      <c r="K28" s="35"/>
      <c r="L28" s="35"/>
      <c r="M28" s="35"/>
      <c r="N28" s="35"/>
      <c r="O28" s="80"/>
      <c r="P28" s="10"/>
    </row>
    <row r="29" spans="1:16" ht="15" customHeight="1">
      <c r="A29" s="291">
        <v>9</v>
      </c>
      <c r="B29" s="96" t="s">
        <v>387</v>
      </c>
      <c r="C29" s="95" t="s">
        <v>400</v>
      </c>
      <c r="D29" s="39" t="s">
        <v>143</v>
      </c>
      <c r="E29" s="35">
        <f t="shared" si="0"/>
        <v>6329446</v>
      </c>
      <c r="F29" s="132"/>
      <c r="G29" s="132">
        <f>6329446</f>
        <v>6329446</v>
      </c>
      <c r="H29" s="132"/>
      <c r="I29" s="267"/>
      <c r="J29" s="40"/>
      <c r="K29" s="35"/>
      <c r="L29" s="35"/>
      <c r="M29" s="35"/>
      <c r="N29" s="35"/>
      <c r="O29" s="78"/>
      <c r="P29" s="10"/>
    </row>
    <row r="30" spans="1:16" ht="15" customHeight="1">
      <c r="A30" s="291">
        <v>10</v>
      </c>
      <c r="B30" s="96" t="s">
        <v>389</v>
      </c>
      <c r="C30" s="95" t="s">
        <v>402</v>
      </c>
      <c r="D30" s="39" t="s">
        <v>143</v>
      </c>
      <c r="E30" s="35">
        <f t="shared" si="0"/>
        <v>4000563</v>
      </c>
      <c r="F30" s="132"/>
      <c r="G30" s="132">
        <v>4000563</v>
      </c>
      <c r="H30" s="132"/>
      <c r="I30" s="267"/>
      <c r="J30" s="40"/>
      <c r="K30" s="35"/>
      <c r="L30" s="35"/>
      <c r="M30" s="35"/>
      <c r="N30" s="35"/>
      <c r="O30" s="36"/>
      <c r="P30" s="10"/>
    </row>
    <row r="31" spans="1:16" ht="15" customHeight="1">
      <c r="A31" s="291">
        <v>11</v>
      </c>
      <c r="B31" s="91" t="s">
        <v>391</v>
      </c>
      <c r="C31" s="90" t="s">
        <v>404</v>
      </c>
      <c r="D31" s="277" t="s">
        <v>143</v>
      </c>
      <c r="E31" s="35">
        <f t="shared" si="0"/>
        <v>3374400</v>
      </c>
      <c r="F31" s="132"/>
      <c r="G31" s="132">
        <v>3374400</v>
      </c>
      <c r="H31" s="132"/>
      <c r="I31" s="267"/>
      <c r="J31" s="40"/>
      <c r="K31" s="35"/>
      <c r="L31" s="35"/>
      <c r="M31" s="35"/>
      <c r="N31" s="35"/>
      <c r="O31" s="168"/>
      <c r="P31" s="10"/>
    </row>
    <row r="32" spans="1:16" ht="15" customHeight="1">
      <c r="A32" s="291">
        <v>12</v>
      </c>
      <c r="B32" s="292" t="s">
        <v>390</v>
      </c>
      <c r="C32" s="293" t="s">
        <v>403</v>
      </c>
      <c r="D32" s="294" t="s">
        <v>143</v>
      </c>
      <c r="E32" s="298">
        <f t="shared" si="0"/>
        <v>3374403</v>
      </c>
      <c r="F32" s="295"/>
      <c r="G32" s="295">
        <v>3374403</v>
      </c>
      <c r="H32" s="295"/>
      <c r="I32" s="296"/>
      <c r="J32" s="297"/>
      <c r="K32" s="46"/>
      <c r="L32" s="46"/>
      <c r="M32" s="46"/>
      <c r="N32" s="46"/>
      <c r="O32" s="47"/>
      <c r="P32" s="10"/>
    </row>
    <row r="33" spans="1:16" ht="15" customHeight="1">
      <c r="A33" s="291">
        <v>13</v>
      </c>
      <c r="B33" s="292" t="s">
        <v>662</v>
      </c>
      <c r="C33" s="293" t="s">
        <v>663</v>
      </c>
      <c r="D33" s="294" t="s">
        <v>143</v>
      </c>
      <c r="E33" s="298">
        <f t="shared" si="0"/>
        <v>4000562</v>
      </c>
      <c r="F33" s="295"/>
      <c r="G33" s="295">
        <v>4000562</v>
      </c>
      <c r="H33" s="295"/>
      <c r="I33" s="296"/>
      <c r="J33" s="297"/>
      <c r="K33" s="46"/>
      <c r="L33" s="46"/>
      <c r="M33" s="46"/>
      <c r="N33" s="46"/>
      <c r="O33" s="47"/>
      <c r="P33" s="10"/>
    </row>
    <row r="34" spans="1:16" ht="21" hidden="1" customHeight="1">
      <c r="A34" s="106"/>
      <c r="B34" s="125"/>
      <c r="C34" s="124"/>
      <c r="D34" s="107"/>
      <c r="E34" s="108"/>
      <c r="F34" s="123"/>
      <c r="G34" s="110"/>
      <c r="H34" s="110"/>
      <c r="I34" s="110"/>
      <c r="J34" s="110"/>
      <c r="K34" s="108"/>
      <c r="L34" s="108"/>
      <c r="M34" s="108"/>
      <c r="N34" s="108"/>
      <c r="O34" s="111"/>
      <c r="P34" s="10"/>
    </row>
    <row r="35" spans="1:16" ht="21" hidden="1" customHeight="1">
      <c r="A35" s="37"/>
      <c r="B35" s="114"/>
      <c r="C35" s="118"/>
      <c r="D35" s="39"/>
      <c r="E35" s="35"/>
      <c r="F35" s="112"/>
      <c r="G35" s="40"/>
      <c r="H35" s="40"/>
      <c r="I35" s="40"/>
      <c r="J35" s="40"/>
      <c r="K35" s="35"/>
      <c r="L35" s="35"/>
      <c r="M35" s="35"/>
      <c r="N35" s="35"/>
      <c r="O35" s="80"/>
      <c r="P35" s="10"/>
    </row>
    <row r="36" spans="1:16" ht="21" hidden="1" customHeight="1">
      <c r="A36" s="37"/>
      <c r="B36" s="119"/>
      <c r="C36" s="113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36"/>
      <c r="P36" s="10"/>
    </row>
    <row r="37" spans="1:16" ht="21" hidden="1" customHeight="1">
      <c r="A37" s="84"/>
      <c r="B37" s="120"/>
      <c r="C37" s="121"/>
      <c r="D37" s="85"/>
      <c r="E37" s="86"/>
      <c r="F37" s="122"/>
      <c r="G37" s="87"/>
      <c r="H37" s="87"/>
      <c r="I37" s="87"/>
      <c r="J37" s="87"/>
      <c r="K37" s="86"/>
      <c r="L37" s="86"/>
      <c r="M37" s="86"/>
      <c r="N37" s="86"/>
      <c r="O37" s="88"/>
      <c r="P37" s="10"/>
    </row>
    <row r="38" spans="1:16" ht="21" hidden="1" customHeight="1">
      <c r="A38" s="106"/>
      <c r="B38" s="104"/>
      <c r="C38" s="105"/>
      <c r="D38" s="107"/>
      <c r="E38" s="108"/>
      <c r="F38" s="109"/>
      <c r="G38" s="110"/>
      <c r="H38" s="110"/>
      <c r="I38" s="110"/>
      <c r="J38" s="110"/>
      <c r="K38" s="108"/>
      <c r="L38" s="108"/>
      <c r="M38" s="108"/>
      <c r="N38" s="108"/>
      <c r="O38" s="111"/>
      <c r="P38" s="10"/>
    </row>
    <row r="39" spans="1:16" ht="21" hidden="1" customHeight="1">
      <c r="A39" s="37"/>
      <c r="B39" s="96"/>
      <c r="C39" s="95"/>
      <c r="D39" s="39"/>
      <c r="E39" s="35"/>
      <c r="F39" s="94"/>
      <c r="G39" s="40"/>
      <c r="H39" s="40"/>
      <c r="I39" s="40"/>
      <c r="J39" s="40"/>
      <c r="K39" s="35"/>
      <c r="L39" s="35"/>
      <c r="M39" s="35"/>
      <c r="N39" s="35"/>
      <c r="O39" s="36"/>
      <c r="P39" s="10"/>
    </row>
    <row r="40" spans="1:16" ht="21" hidden="1" customHeight="1">
      <c r="A40" s="37"/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40"/>
      <c r="M40" s="35"/>
      <c r="N40" s="35"/>
      <c r="O40" s="36"/>
      <c r="P40" s="10"/>
    </row>
    <row r="41" spans="1:16" ht="21" hidden="1" customHeight="1">
      <c r="A41" s="37"/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35"/>
      <c r="M41" s="35"/>
      <c r="N41" s="35"/>
      <c r="O41" s="36"/>
      <c r="P41" s="10"/>
    </row>
    <row r="42" spans="1:16" ht="21" hidden="1" customHeight="1">
      <c r="A42" s="37"/>
      <c r="B42" s="98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37"/>
      <c r="B43" s="96"/>
      <c r="C43" s="95"/>
      <c r="D43" s="39"/>
      <c r="E43" s="35"/>
      <c r="F43" s="94"/>
      <c r="G43" s="40"/>
      <c r="H43" s="40"/>
      <c r="I43" s="40"/>
      <c r="J43" s="40"/>
      <c r="K43" s="35"/>
      <c r="L43" s="40"/>
      <c r="M43" s="35"/>
      <c r="N43" s="35"/>
      <c r="O43" s="36"/>
      <c r="P43" s="10"/>
    </row>
    <row r="44" spans="1:16" ht="21" hidden="1" customHeight="1">
      <c r="A44" s="37"/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35"/>
      <c r="M44" s="35"/>
      <c r="N44" s="35"/>
      <c r="O44" s="36"/>
      <c r="P44" s="10"/>
    </row>
    <row r="45" spans="1:16" ht="21" hidden="1" customHeight="1">
      <c r="A45" s="37"/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78"/>
      <c r="P45" s="10"/>
    </row>
    <row r="46" spans="1:16" ht="21" hidden="1" customHeight="1">
      <c r="A46" s="37"/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37"/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37"/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37"/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37"/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37"/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37"/>
      <c r="B52" s="98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37"/>
      <c r="B53" s="96"/>
      <c r="C53" s="95"/>
      <c r="D53" s="39"/>
      <c r="E53" s="35"/>
      <c r="F53" s="94"/>
      <c r="G53" s="40"/>
      <c r="H53" s="40"/>
      <c r="I53" s="40"/>
      <c r="J53" s="40"/>
      <c r="K53" s="35"/>
      <c r="L53" s="40"/>
      <c r="M53" s="35"/>
      <c r="N53" s="35"/>
      <c r="O53" s="78"/>
      <c r="P53" s="10"/>
    </row>
    <row r="54" spans="1:16" ht="21" hidden="1" customHeight="1">
      <c r="A54" s="37"/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35"/>
      <c r="M54" s="35"/>
      <c r="N54" s="35"/>
      <c r="O54" s="78"/>
      <c r="P54" s="10"/>
    </row>
    <row r="55" spans="1:16" s="12" customFormat="1" ht="21" hidden="1" customHeight="1">
      <c r="A55" s="41"/>
      <c r="B55" s="96"/>
      <c r="C55" s="95"/>
      <c r="D55" s="39"/>
      <c r="E55" s="35"/>
      <c r="F55" s="94"/>
      <c r="G55" s="43"/>
      <c r="H55" s="43"/>
      <c r="I55" s="43"/>
      <c r="J55" s="43"/>
      <c r="K55" s="44"/>
      <c r="L55" s="44"/>
      <c r="M55" s="44"/>
      <c r="N55" s="44"/>
      <c r="O55" s="79"/>
      <c r="P55" s="11"/>
    </row>
    <row r="56" spans="1:16" ht="21" hidden="1" customHeight="1">
      <c r="A56" s="37"/>
      <c r="B56" s="96"/>
      <c r="C56" s="95"/>
      <c r="D56" s="39"/>
      <c r="E56" s="35"/>
      <c r="F56" s="94"/>
      <c r="G56" s="40"/>
      <c r="H56" s="40"/>
      <c r="I56" s="40"/>
      <c r="J56" s="40"/>
      <c r="K56" s="35"/>
      <c r="L56" s="35"/>
      <c r="M56" s="35"/>
      <c r="N56" s="35"/>
      <c r="O56" s="78"/>
      <c r="P56" s="10"/>
    </row>
    <row r="57" spans="1:16" ht="22.5" hidden="1" customHeight="1">
      <c r="A57" s="37"/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81"/>
      <c r="P57" s="10"/>
    </row>
    <row r="58" spans="1:16" ht="21" hidden="1" customHeight="1">
      <c r="A58" s="37"/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2"/>
      <c r="P58" s="10"/>
    </row>
    <row r="59" spans="1:16" ht="21" hidden="1" customHeight="1">
      <c r="A59" s="37"/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3"/>
      <c r="P59" s="10"/>
    </row>
    <row r="60" spans="1:16" ht="21" hidden="1" customHeight="1">
      <c r="A60" s="37"/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37"/>
      <c r="B61" s="98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0.25" hidden="1" customHeight="1">
      <c r="A62" s="37"/>
      <c r="B62" s="96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1" hidden="1" customHeight="1">
      <c r="A63" s="37"/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37"/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37"/>
      <c r="B65" s="99"/>
      <c r="C65" s="100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37"/>
      <c r="B66" s="96"/>
      <c r="C66" s="95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1"/>
      <c r="P66" s="10"/>
    </row>
    <row r="67" spans="1:16" s="12" customFormat="1" ht="21" hidden="1" customHeight="1">
      <c r="A67" s="37"/>
      <c r="B67" s="96"/>
      <c r="C67" s="95"/>
      <c r="D67" s="39"/>
      <c r="E67" s="35"/>
      <c r="F67" s="94"/>
      <c r="G67" s="43"/>
      <c r="H67" s="43"/>
      <c r="I67" s="43"/>
      <c r="J67" s="43"/>
      <c r="K67" s="44"/>
      <c r="L67" s="44"/>
      <c r="M67" s="44"/>
      <c r="N67" s="44"/>
      <c r="O67" s="79"/>
      <c r="P67" s="11"/>
    </row>
    <row r="68" spans="1:16" ht="21" hidden="1" customHeight="1">
      <c r="A68" s="37"/>
      <c r="B68" s="96"/>
      <c r="C68" s="97"/>
      <c r="D68" s="39"/>
      <c r="E68" s="35"/>
      <c r="F68" s="94"/>
      <c r="G68" s="40"/>
      <c r="H68" s="40"/>
      <c r="I68" s="40"/>
      <c r="J68" s="40"/>
      <c r="K68" s="35"/>
      <c r="L68" s="35"/>
      <c r="M68" s="35"/>
      <c r="N68" s="35"/>
      <c r="O68" s="36"/>
      <c r="P68" s="10"/>
    </row>
    <row r="69" spans="1:16" ht="21" hidden="1" customHeight="1">
      <c r="A69" s="37"/>
      <c r="B69" s="96"/>
      <c r="C69" s="95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37"/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40"/>
      <c r="M70" s="35"/>
      <c r="N70" s="35"/>
      <c r="O70" s="36"/>
      <c r="P70" s="10"/>
    </row>
    <row r="71" spans="1:16" ht="21" hidden="1" customHeight="1">
      <c r="A71" s="37"/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35"/>
      <c r="M71" s="35"/>
      <c r="N71" s="35"/>
      <c r="O71" s="83"/>
      <c r="P71" s="10"/>
    </row>
    <row r="72" spans="1:16" ht="21" hidden="1" customHeight="1">
      <c r="A72" s="37"/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37"/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37"/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1"/>
      <c r="P74" s="10"/>
    </row>
    <row r="75" spans="1:16" s="12" customFormat="1" ht="21" hidden="1" customHeight="1">
      <c r="A75" s="37"/>
      <c r="B75" s="96"/>
      <c r="C75" s="95"/>
      <c r="D75" s="39"/>
      <c r="E75" s="35"/>
      <c r="F75" s="94"/>
      <c r="G75" s="43"/>
      <c r="H75" s="43"/>
      <c r="I75" s="43"/>
      <c r="J75" s="43"/>
      <c r="K75" s="44"/>
      <c r="L75" s="44"/>
      <c r="M75" s="44"/>
      <c r="N75" s="44"/>
      <c r="O75" s="79"/>
      <c r="P75" s="11"/>
    </row>
    <row r="76" spans="1:16" ht="21" hidden="1" customHeight="1">
      <c r="A76" s="37"/>
      <c r="B76" s="96"/>
      <c r="C76" s="95"/>
      <c r="D76" s="39"/>
      <c r="E76" s="35"/>
      <c r="F76" s="94"/>
      <c r="G76" s="40"/>
      <c r="H76" s="40"/>
      <c r="I76" s="40"/>
      <c r="J76" s="40"/>
      <c r="K76" s="35"/>
      <c r="L76" s="35"/>
      <c r="M76" s="35"/>
      <c r="N76" s="35"/>
      <c r="O76" s="36"/>
      <c r="P76" s="10"/>
    </row>
    <row r="77" spans="1:16" ht="21" hidden="1" customHeight="1">
      <c r="A77" s="37"/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37"/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40"/>
      <c r="M78" s="35"/>
      <c r="N78" s="35"/>
      <c r="O78" s="36"/>
      <c r="P78" s="10"/>
    </row>
    <row r="79" spans="1:16" ht="21" hidden="1" customHeight="1">
      <c r="A79" s="37"/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35"/>
      <c r="M79" s="35"/>
      <c r="N79" s="35"/>
      <c r="O79" s="83"/>
      <c r="P79" s="10"/>
    </row>
    <row r="80" spans="1:16" ht="21" hidden="1" customHeight="1">
      <c r="A80" s="37"/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37"/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37"/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1"/>
      <c r="P82" s="10"/>
    </row>
    <row r="83" spans="1:16" s="12" customFormat="1" ht="21" hidden="1" customHeight="1">
      <c r="A83" s="37"/>
      <c r="B83" s="96"/>
      <c r="C83" s="95"/>
      <c r="D83" s="39"/>
      <c r="E83" s="35"/>
      <c r="F83" s="94"/>
      <c r="G83" s="43"/>
      <c r="H83" s="43"/>
      <c r="I83" s="43"/>
      <c r="J83" s="43"/>
      <c r="K83" s="44"/>
      <c r="L83" s="44"/>
      <c r="M83" s="44"/>
      <c r="N83" s="44"/>
      <c r="O83" s="79"/>
      <c r="P83" s="11"/>
    </row>
    <row r="84" spans="1:16" ht="21" hidden="1" customHeight="1">
      <c r="A84" s="37"/>
      <c r="B84" s="96"/>
      <c r="C84" s="95"/>
      <c r="D84" s="39"/>
      <c r="E84" s="35"/>
      <c r="F84" s="94"/>
      <c r="G84" s="40"/>
      <c r="H84" s="40"/>
      <c r="I84" s="40"/>
      <c r="J84" s="40"/>
      <c r="K84" s="35"/>
      <c r="L84" s="35"/>
      <c r="M84" s="35"/>
      <c r="N84" s="35"/>
      <c r="O84" s="36"/>
      <c r="P84" s="10"/>
    </row>
    <row r="85" spans="1:16" ht="21" hidden="1" customHeight="1">
      <c r="A85" s="37"/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37"/>
      <c r="B86" s="98"/>
      <c r="C86" s="95"/>
      <c r="D86" s="39"/>
      <c r="E86" s="35"/>
      <c r="F86" s="94"/>
      <c r="G86" s="40"/>
      <c r="H86" s="40"/>
      <c r="I86" s="40"/>
      <c r="J86" s="40"/>
      <c r="K86" s="35"/>
      <c r="L86" s="40"/>
      <c r="M86" s="35"/>
      <c r="N86" s="35"/>
      <c r="O86" s="36"/>
      <c r="P86" s="10"/>
    </row>
    <row r="87" spans="1:16" ht="21" hidden="1" customHeight="1">
      <c r="A87" s="37"/>
      <c r="B87" s="96"/>
      <c r="C87" s="95"/>
      <c r="D87" s="39"/>
      <c r="E87" s="35"/>
      <c r="F87" s="94"/>
      <c r="G87" s="40"/>
      <c r="H87" s="40"/>
      <c r="I87" s="40"/>
      <c r="J87" s="40"/>
      <c r="K87" s="35"/>
      <c r="L87" s="35"/>
      <c r="M87" s="35"/>
      <c r="N87" s="35"/>
      <c r="O87" s="83"/>
      <c r="P87" s="10"/>
    </row>
    <row r="88" spans="1:16" ht="21" hidden="1" customHeight="1">
      <c r="A88" s="37"/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37"/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37"/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1"/>
      <c r="P90" s="10"/>
    </row>
    <row r="91" spans="1:16" s="12" customFormat="1" ht="21" hidden="1" customHeight="1">
      <c r="A91" s="37"/>
      <c r="B91" s="96"/>
      <c r="C91" s="95"/>
      <c r="D91" s="39"/>
      <c r="E91" s="35"/>
      <c r="F91" s="94"/>
      <c r="G91" s="43"/>
      <c r="H91" s="43"/>
      <c r="I91" s="43"/>
      <c r="J91" s="43"/>
      <c r="K91" s="44"/>
      <c r="L91" s="44"/>
      <c r="M91" s="44"/>
      <c r="N91" s="44"/>
      <c r="O91" s="79"/>
      <c r="P91" s="11"/>
    </row>
    <row r="92" spans="1:16" s="12" customFormat="1" ht="21" hidden="1" customHeight="1">
      <c r="A92" s="37"/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ht="21" hidden="1" customHeight="1">
      <c r="A93" s="37"/>
      <c r="B93" s="96"/>
      <c r="C93" s="95"/>
      <c r="D93" s="39"/>
      <c r="E93" s="35"/>
      <c r="F93" s="94"/>
      <c r="G93" s="40"/>
      <c r="H93" s="40"/>
      <c r="I93" s="40"/>
      <c r="J93" s="40"/>
      <c r="K93" s="35"/>
      <c r="L93" s="35"/>
      <c r="M93" s="35"/>
      <c r="N93" s="35"/>
      <c r="O93" s="36"/>
      <c r="P93" s="10"/>
    </row>
    <row r="94" spans="1:16" ht="21" hidden="1" customHeight="1">
      <c r="A94" s="37"/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37"/>
      <c r="B95" s="96"/>
      <c r="C95" s="97"/>
      <c r="D95" s="39"/>
      <c r="E95" s="35"/>
      <c r="F95" s="94"/>
      <c r="G95" s="40"/>
      <c r="H95" s="40"/>
      <c r="I95" s="40"/>
      <c r="J95" s="40"/>
      <c r="K95" s="35"/>
      <c r="L95" s="40"/>
      <c r="M95" s="35"/>
      <c r="N95" s="35"/>
      <c r="O95" s="36"/>
      <c r="P95" s="10"/>
    </row>
    <row r="96" spans="1:16" ht="21" hidden="1" customHeight="1">
      <c r="A96" s="84"/>
      <c r="B96" s="101"/>
      <c r="C96" s="102"/>
      <c r="D96" s="85"/>
      <c r="E96" s="86"/>
      <c r="F96" s="103"/>
      <c r="G96" s="87"/>
      <c r="H96" s="87"/>
      <c r="I96" s="87"/>
      <c r="J96" s="87"/>
      <c r="K96" s="86"/>
      <c r="L96" s="87"/>
      <c r="M96" s="86"/>
      <c r="N96" s="86"/>
      <c r="O96" s="47"/>
      <c r="P96" s="10"/>
    </row>
    <row r="97" spans="1:17" s="612" customFormat="1" ht="21.75" customHeight="1">
      <c r="A97" s="827" t="s">
        <v>709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2.5" customHeight="1">
      <c r="A98" s="828" t="s">
        <v>445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idden="1">
      <c r="A99" s="830" t="s">
        <v>27</v>
      </c>
      <c r="B99" s="831" t="s">
        <v>145</v>
      </c>
      <c r="C99" s="832"/>
      <c r="D99" s="835" t="s">
        <v>30</v>
      </c>
      <c r="E99" s="836"/>
      <c r="F99" s="836"/>
      <c r="G99" s="836"/>
      <c r="H99" s="836"/>
      <c r="I99" s="836"/>
      <c r="J99" s="836"/>
      <c r="K99" s="836"/>
      <c r="L99" s="837"/>
      <c r="M99" s="838" t="s">
        <v>40</v>
      </c>
      <c r="N99" s="840" t="s">
        <v>31</v>
      </c>
      <c r="O99" s="838" t="s">
        <v>9</v>
      </c>
      <c r="P99" s="6"/>
    </row>
    <row r="100" spans="1:17" ht="25.5" hidden="1">
      <c r="A100" s="830"/>
      <c r="B100" s="833"/>
      <c r="C100" s="834"/>
      <c r="D100" s="48" t="s">
        <v>32</v>
      </c>
      <c r="E100" s="49" t="s">
        <v>33</v>
      </c>
      <c r="F100" s="49" t="s">
        <v>34</v>
      </c>
      <c r="G100" s="49" t="s">
        <v>35</v>
      </c>
      <c r="H100" s="49" t="s">
        <v>35</v>
      </c>
      <c r="I100" s="49"/>
      <c r="J100" s="49" t="s">
        <v>147</v>
      </c>
      <c r="K100" s="49" t="s">
        <v>313</v>
      </c>
      <c r="L100" s="49" t="s">
        <v>146</v>
      </c>
      <c r="M100" s="839"/>
      <c r="N100" s="840"/>
      <c r="O100" s="839"/>
      <c r="P100" s="6"/>
    </row>
    <row r="101" spans="1:17" s="24" customFormat="1" hidden="1">
      <c r="A101" s="50" t="s">
        <v>37</v>
      </c>
      <c r="B101" s="842" t="s">
        <v>412</v>
      </c>
      <c r="C101" s="843"/>
      <c r="D101" s="51">
        <f t="shared" ref="D101:N101" si="1">SUM(D102:D107)</f>
        <v>0</v>
      </c>
      <c r="E101" s="51">
        <f t="shared" si="1"/>
        <v>0</v>
      </c>
      <c r="F101" s="51">
        <f t="shared" si="1"/>
        <v>0</v>
      </c>
      <c r="G101" s="52">
        <f t="shared" si="1"/>
        <v>0</v>
      </c>
      <c r="H101" s="52">
        <f t="shared" si="1"/>
        <v>0</v>
      </c>
      <c r="I101" s="268"/>
      <c r="J101" s="53">
        <f t="shared" si="1"/>
        <v>0</v>
      </c>
      <c r="K101" s="51">
        <f t="shared" si="1"/>
        <v>0</v>
      </c>
      <c r="L101" s="54">
        <f t="shared" si="1"/>
        <v>0</v>
      </c>
      <c r="M101" s="55">
        <f t="shared" si="1"/>
        <v>0</v>
      </c>
      <c r="N101" s="56">
        <f t="shared" si="1"/>
        <v>0</v>
      </c>
      <c r="O101" s="57"/>
      <c r="P101" s="23"/>
      <c r="Q101" s="25"/>
    </row>
    <row r="102" spans="1:17" hidden="1">
      <c r="A102" s="58"/>
      <c r="B102" s="844"/>
      <c r="C102" s="845"/>
      <c r="D102" s="59"/>
      <c r="E102" s="59"/>
      <c r="F102" s="59"/>
      <c r="G102" s="60"/>
      <c r="H102" s="60"/>
      <c r="I102" s="60"/>
      <c r="J102" s="61"/>
      <c r="K102" s="62"/>
      <c r="L102" s="63"/>
      <c r="M102" s="64"/>
      <c r="N102" s="65"/>
      <c r="O102" s="66"/>
      <c r="P102" s="6"/>
    </row>
    <row r="103" spans="1:17" hidden="1">
      <c r="A103" s="58"/>
      <c r="B103" s="844"/>
      <c r="C103" s="845"/>
      <c r="D103" s="59"/>
      <c r="E103" s="59"/>
      <c r="F103" s="59"/>
      <c r="G103" s="60"/>
      <c r="H103" s="60"/>
      <c r="I103" s="60"/>
      <c r="J103" s="61"/>
      <c r="K103" s="67"/>
      <c r="L103" s="68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60"/>
      <c r="H104" s="60"/>
      <c r="I104" s="60"/>
      <c r="J104" s="62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60"/>
      <c r="H105" s="60"/>
      <c r="I105" s="60"/>
      <c r="J105" s="61"/>
      <c r="K105" s="67"/>
      <c r="L105" s="68"/>
      <c r="M105" s="64"/>
      <c r="N105" s="65"/>
      <c r="O105" s="66"/>
      <c r="P105" s="6"/>
    </row>
    <row r="106" spans="1:17" hidden="1">
      <c r="A106" s="58"/>
      <c r="B106" s="846"/>
      <c r="C106" s="846"/>
      <c r="D106" s="59"/>
      <c r="E106" s="59"/>
      <c r="F106" s="59"/>
      <c r="G106" s="60"/>
      <c r="H106" s="60"/>
      <c r="I106" s="60"/>
      <c r="J106" s="61"/>
      <c r="K106" s="67"/>
      <c r="L106" s="68"/>
      <c r="M106" s="64"/>
      <c r="N106" s="65">
        <f>SUM(D106:M106)*1490000</f>
        <v>0</v>
      </c>
      <c r="O106" s="66"/>
      <c r="P106" s="6"/>
    </row>
    <row r="107" spans="1:17" hidden="1">
      <c r="A107" s="69">
        <v>1</v>
      </c>
      <c r="B107" s="847"/>
      <c r="C107" s="847"/>
      <c r="D107" s="70"/>
      <c r="E107" s="70"/>
      <c r="F107" s="70"/>
      <c r="G107" s="71"/>
      <c r="H107" s="71"/>
      <c r="I107" s="71"/>
      <c r="J107" s="72"/>
      <c r="K107" s="73"/>
      <c r="L107" s="74"/>
      <c r="M107" s="75"/>
      <c r="N107" s="65"/>
      <c r="O107" s="77"/>
      <c r="P107" s="6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848" t="s">
        <v>656</v>
      </c>
      <c r="K108" s="848"/>
      <c r="L108" s="848"/>
      <c r="M108" s="848"/>
      <c r="N108" s="848"/>
      <c r="O108" s="848"/>
      <c r="P108" s="130"/>
    </row>
    <row r="109" spans="1:17" ht="15.4" customHeight="1">
      <c r="A109" s="812" t="s">
        <v>19</v>
      </c>
      <c r="B109" s="812"/>
      <c r="C109" s="812"/>
      <c r="D109" s="136"/>
      <c r="E109" s="812" t="s">
        <v>20</v>
      </c>
      <c r="F109" s="812"/>
      <c r="G109" s="2"/>
      <c r="H109" s="2"/>
      <c r="I109" s="2"/>
      <c r="J109" s="812" t="s">
        <v>21</v>
      </c>
      <c r="K109" s="812"/>
      <c r="L109" s="812"/>
      <c r="M109" s="812"/>
      <c r="N109" s="812"/>
      <c r="O109" s="812"/>
      <c r="P109" s="6"/>
    </row>
    <row r="110" spans="1:17" ht="15.4" customHeight="1">
      <c r="A110" s="7"/>
      <c r="B110" s="3"/>
      <c r="C110" s="13"/>
      <c r="E110" s="3"/>
      <c r="F110" s="3"/>
      <c r="G110" s="3"/>
      <c r="H110" s="3"/>
      <c r="I110" s="3"/>
      <c r="K110" s="3"/>
      <c r="L110" s="7"/>
      <c r="M110" s="3"/>
      <c r="N110" s="3"/>
      <c r="O110" s="3"/>
      <c r="P110" s="6"/>
    </row>
    <row r="111" spans="1:17" ht="23.25" customHeight="1">
      <c r="A111" s="7"/>
      <c r="B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6"/>
    </row>
    <row r="112" spans="1:17" ht="21" customHeight="1">
      <c r="A112" s="841" t="s">
        <v>568</v>
      </c>
      <c r="B112" s="841"/>
      <c r="C112" s="841"/>
      <c r="E112" s="841" t="s">
        <v>149</v>
      </c>
      <c r="F112" s="841"/>
      <c r="G112" s="19"/>
      <c r="H112" s="19"/>
      <c r="I112" s="19"/>
      <c r="J112" s="841" t="s">
        <v>43</v>
      </c>
      <c r="K112" s="841"/>
      <c r="L112" s="841"/>
      <c r="M112" s="841"/>
      <c r="N112" s="841"/>
      <c r="O112" s="841"/>
      <c r="P112" s="6"/>
    </row>
    <row r="113" spans="1:16">
      <c r="A113" s="5"/>
      <c r="B113" s="5"/>
      <c r="C113" s="5"/>
      <c r="D113" s="4"/>
      <c r="E113" s="5"/>
      <c r="F113" s="5"/>
      <c r="G113" s="5"/>
      <c r="H113" s="5"/>
      <c r="I113" s="5"/>
      <c r="K113" s="2"/>
      <c r="L113" s="5"/>
      <c r="M113" s="5"/>
      <c r="N113" s="5"/>
      <c r="O113" s="2"/>
      <c r="P113" s="6"/>
    </row>
    <row r="114" spans="1:16">
      <c r="A114" s="849" t="s">
        <v>22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  <c r="P114" s="6"/>
    </row>
    <row r="115" spans="1:16">
      <c r="A115" s="5"/>
      <c r="B115" s="5"/>
      <c r="C115" s="5"/>
      <c r="D115" s="5"/>
      <c r="E115" s="5"/>
      <c r="F115" s="5"/>
      <c r="G115" s="5"/>
      <c r="H115" s="850" t="s">
        <v>24</v>
      </c>
      <c r="I115" s="850"/>
      <c r="J115" s="850"/>
      <c r="K115" s="850"/>
      <c r="L115" s="850"/>
      <c r="M115" s="850"/>
      <c r="N115" s="850"/>
      <c r="O115" s="850"/>
      <c r="P115" s="6"/>
    </row>
    <row r="116" spans="1:16">
      <c r="A116" s="7"/>
      <c r="B116" s="812" t="s">
        <v>23</v>
      </c>
      <c r="C116" s="812"/>
      <c r="D116" s="812"/>
      <c r="E116" s="7"/>
      <c r="F116" s="7"/>
      <c r="G116" s="7"/>
      <c r="H116" s="812" t="s">
        <v>39</v>
      </c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2"/>
      <c r="B117" s="812"/>
      <c r="C117" s="812"/>
      <c r="D117" s="812"/>
      <c r="E117" s="7"/>
      <c r="F117" s="7"/>
      <c r="G117" s="7"/>
      <c r="H117" s="812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7"/>
      <c r="B118" s="7"/>
      <c r="C118" s="7"/>
      <c r="D118" s="7"/>
      <c r="E118" s="7"/>
      <c r="F118" s="7"/>
      <c r="G118" s="7"/>
      <c r="H118" s="812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809"/>
      <c r="B119" s="809"/>
      <c r="C119" s="809"/>
      <c r="D119" s="809"/>
      <c r="E119" s="809"/>
      <c r="F119" s="809"/>
      <c r="G119" s="809"/>
      <c r="H119" s="809"/>
      <c r="I119" s="809"/>
      <c r="J119" s="809"/>
      <c r="K119" s="851"/>
      <c r="L119" s="851"/>
      <c r="M119" s="851"/>
      <c r="N119" s="851"/>
      <c r="O119" s="851"/>
      <c r="P119" s="6"/>
    </row>
  </sheetData>
  <mergeCells count="55">
    <mergeCell ref="A114:O114"/>
    <mergeCell ref="H115:O115"/>
    <mergeCell ref="B116:D117"/>
    <mergeCell ref="H116:O118"/>
    <mergeCell ref="A119:J119"/>
    <mergeCell ref="K119:O119"/>
    <mergeCell ref="A112:C112"/>
    <mergeCell ref="E112:F112"/>
    <mergeCell ref="J112:O112"/>
    <mergeCell ref="B101:C101"/>
    <mergeCell ref="B102:C102"/>
    <mergeCell ref="B103:C103"/>
    <mergeCell ref="B104:C104"/>
    <mergeCell ref="B105:C105"/>
    <mergeCell ref="B106:C106"/>
    <mergeCell ref="B107:C107"/>
    <mergeCell ref="J108:O108"/>
    <mergeCell ref="A109:C109"/>
    <mergeCell ref="E109:F109"/>
    <mergeCell ref="J109:O109"/>
    <mergeCell ref="O99:O100"/>
    <mergeCell ref="C17:D17"/>
    <mergeCell ref="B18:D18"/>
    <mergeCell ref="B19:D19"/>
    <mergeCell ref="B20:D20"/>
    <mergeCell ref="A97:O97"/>
    <mergeCell ref="A98:D98"/>
    <mergeCell ref="E98:O98"/>
    <mergeCell ref="A99:A100"/>
    <mergeCell ref="B99:C100"/>
    <mergeCell ref="D99:L99"/>
    <mergeCell ref="M99:M100"/>
    <mergeCell ref="N99:N10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3"/>
  <dimension ref="A1:R120"/>
  <sheetViews>
    <sheetView showGridLines="0" topLeftCell="A11" workbookViewId="0">
      <selection activeCell="B31" sqref="B31"/>
    </sheetView>
  </sheetViews>
  <sheetFormatPr defaultRowHeight="15.75"/>
  <cols>
    <col min="1" max="1" width="6.6640625" style="407" customWidth="1"/>
    <col min="2" max="2" width="32.5" style="407" customWidth="1"/>
    <col min="3" max="3" width="19.1640625" style="8" customWidth="1"/>
    <col min="4" max="4" width="36" style="407" customWidth="1"/>
    <col min="5" max="5" width="14.5" style="407" customWidth="1"/>
    <col min="6" max="6" width="14.5" style="407" bestFit="1" customWidth="1"/>
    <col min="7" max="7" width="13.83203125" style="407" customWidth="1"/>
    <col min="8" max="8" width="11.5" style="407" hidden="1" customWidth="1"/>
    <col min="9" max="9" width="17" style="407" hidden="1" customWidth="1"/>
    <col min="10" max="13" width="12.1640625" style="407" customWidth="1"/>
    <col min="14" max="14" width="11.6640625" style="407" customWidth="1"/>
    <col min="15" max="15" width="18.6640625" style="407" customWidth="1"/>
    <col min="16" max="16" width="12.33203125" style="407" customWidth="1"/>
    <col min="17" max="16384" width="9.33203125" style="40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3.5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430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408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631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18" t="s">
        <v>8</v>
      </c>
      <c r="G15" s="818"/>
      <c r="H15" s="818"/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8.75" customHeight="1">
      <c r="A16" s="818"/>
      <c r="B16" s="818"/>
      <c r="C16" s="409" t="s">
        <v>17</v>
      </c>
      <c r="D16" s="409" t="s">
        <v>18</v>
      </c>
      <c r="E16" s="818"/>
      <c r="F16" s="18" t="s">
        <v>10</v>
      </c>
      <c r="G16" s="18" t="s">
        <v>11</v>
      </c>
      <c r="H16" s="18" t="s">
        <v>11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410">
        <v>1</v>
      </c>
      <c r="B17" s="41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8" customHeight="1">
      <c r="A18" s="31"/>
      <c r="B18" s="826" t="s">
        <v>7</v>
      </c>
      <c r="C18" s="826"/>
      <c r="D18" s="826"/>
      <c r="E18" s="32">
        <f>SUM(E21:E97)</f>
        <v>73624500</v>
      </c>
      <c r="F18" s="32">
        <f>SUM(F21:F97)</f>
        <v>0</v>
      </c>
      <c r="G18" s="32">
        <f>SUM(G21:G97)</f>
        <v>73624500</v>
      </c>
      <c r="H18" s="32">
        <f>SUM(H21:H97)</f>
        <v>0</v>
      </c>
      <c r="I18" s="32">
        <f>SUM(I21:I97)</f>
        <v>0</v>
      </c>
      <c r="J18" s="32"/>
      <c r="K18" s="32"/>
      <c r="L18" s="32"/>
      <c r="M18" s="32"/>
      <c r="N18" s="32"/>
      <c r="O18" s="266"/>
      <c r="P18" s="6" t="e">
        <f>G18-#REF!</f>
        <v>#REF!</v>
      </c>
    </row>
    <row r="19" spans="1:16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128">
        <v>0</v>
      </c>
      <c r="J19" s="128"/>
      <c r="K19" s="128"/>
      <c r="L19" s="128"/>
      <c r="M19" s="128"/>
      <c r="N19" s="128"/>
      <c r="O19" s="129"/>
      <c r="P19" s="6"/>
    </row>
    <row r="20" spans="1:16" ht="18" customHeight="1">
      <c r="A20" s="34" t="s">
        <v>377</v>
      </c>
      <c r="B20" s="814" t="s">
        <v>378</v>
      </c>
      <c r="C20" s="815"/>
      <c r="D20" s="816"/>
      <c r="E20" s="35">
        <f>SUM(E21:E34)</f>
        <v>73624500</v>
      </c>
      <c r="F20" s="35">
        <f>SUM(F21:F34)</f>
        <v>0</v>
      </c>
      <c r="G20" s="35">
        <f>SUM(G21:G34)</f>
        <v>73624500</v>
      </c>
      <c r="H20" s="35">
        <f>SUM(H21:H34)</f>
        <v>0</v>
      </c>
      <c r="I20" s="35">
        <f>SUM(I21:I34)</f>
        <v>0</v>
      </c>
      <c r="J20" s="35"/>
      <c r="K20" s="35"/>
      <c r="L20" s="35"/>
      <c r="M20" s="35"/>
      <c r="N20" s="35"/>
      <c r="O20" s="36"/>
      <c r="P20" s="10"/>
    </row>
    <row r="21" spans="1:16" ht="15" customHeight="1">
      <c r="A21" s="291">
        <v>1</v>
      </c>
      <c r="B21" s="91" t="s">
        <v>379</v>
      </c>
      <c r="C21" s="90" t="s">
        <v>392</v>
      </c>
      <c r="D21" s="39" t="s">
        <v>143</v>
      </c>
      <c r="E21" s="35">
        <f>G21</f>
        <v>7253097</v>
      </c>
      <c r="F21" s="132"/>
      <c r="G21" s="132">
        <v>7253097</v>
      </c>
      <c r="H21" s="132"/>
      <c r="I21" s="267"/>
      <c r="J21" s="40"/>
      <c r="K21" s="35"/>
      <c r="L21" s="40"/>
      <c r="M21" s="35"/>
      <c r="N21" s="35"/>
      <c r="O21" s="36"/>
      <c r="P21" s="10"/>
    </row>
    <row r="22" spans="1:16" ht="15" customHeight="1">
      <c r="A22" s="291">
        <v>2</v>
      </c>
      <c r="B22" s="96" t="s">
        <v>380</v>
      </c>
      <c r="C22" s="95" t="s">
        <v>393</v>
      </c>
      <c r="D22" s="39" t="s">
        <v>143</v>
      </c>
      <c r="E22" s="35">
        <f t="shared" ref="E22:E34" si="0">G22</f>
        <v>6380106</v>
      </c>
      <c r="F22" s="132"/>
      <c r="G22" s="132">
        <v>6380106</v>
      </c>
      <c r="H22" s="132"/>
      <c r="I22" s="267"/>
      <c r="J22" s="40"/>
      <c r="K22" s="35"/>
      <c r="L22" s="40"/>
      <c r="M22" s="35"/>
      <c r="N22" s="35"/>
      <c r="O22" s="36"/>
      <c r="P22" s="10"/>
    </row>
    <row r="23" spans="1:16" ht="15" customHeight="1">
      <c r="A23" s="291">
        <v>3</v>
      </c>
      <c r="B23" s="91" t="s">
        <v>381</v>
      </c>
      <c r="C23" s="90" t="s">
        <v>394</v>
      </c>
      <c r="D23" s="39" t="s">
        <v>143</v>
      </c>
      <c r="E23" s="35">
        <f t="shared" si="0"/>
        <v>6316633</v>
      </c>
      <c r="F23" s="132"/>
      <c r="G23" s="132">
        <v>6316633</v>
      </c>
      <c r="H23" s="132"/>
      <c r="I23" s="267"/>
      <c r="J23" s="40"/>
      <c r="K23" s="35"/>
      <c r="L23" s="35"/>
      <c r="M23" s="35"/>
      <c r="N23" s="35"/>
      <c r="O23" s="80"/>
      <c r="P23" s="10"/>
    </row>
    <row r="24" spans="1:16" ht="15" customHeight="1">
      <c r="A24" s="291">
        <v>4</v>
      </c>
      <c r="B24" s="91" t="s">
        <v>382</v>
      </c>
      <c r="C24" s="90" t="s">
        <v>395</v>
      </c>
      <c r="D24" s="39" t="s">
        <v>143</v>
      </c>
      <c r="E24" s="35">
        <f t="shared" si="0"/>
        <v>5971995</v>
      </c>
      <c r="F24" s="132"/>
      <c r="G24" s="132">
        <v>5971995</v>
      </c>
      <c r="H24" s="132"/>
      <c r="I24" s="267"/>
      <c r="J24" s="40"/>
      <c r="K24" s="35"/>
      <c r="L24" s="35"/>
      <c r="M24" s="35"/>
      <c r="N24" s="35"/>
      <c r="O24" s="36"/>
      <c r="P24" s="10"/>
    </row>
    <row r="25" spans="1:16" ht="15" customHeight="1">
      <c r="A25" s="291">
        <v>5</v>
      </c>
      <c r="B25" s="91" t="s">
        <v>383</v>
      </c>
      <c r="C25" s="90" t="s">
        <v>396</v>
      </c>
      <c r="D25" s="39" t="s">
        <v>143</v>
      </c>
      <c r="E25" s="35">
        <f t="shared" si="0"/>
        <v>4440198</v>
      </c>
      <c r="F25" s="132"/>
      <c r="G25" s="132">
        <v>4440198</v>
      </c>
      <c r="H25" s="132"/>
      <c r="I25" s="267"/>
      <c r="J25" s="40"/>
      <c r="K25" s="35"/>
      <c r="L25" s="35"/>
      <c r="M25" s="35"/>
      <c r="N25" s="35"/>
      <c r="O25" s="36"/>
      <c r="P25" s="10"/>
    </row>
    <row r="26" spans="1:16" s="12" customFormat="1" ht="15" customHeight="1">
      <c r="A26" s="291">
        <v>6</v>
      </c>
      <c r="B26" s="91" t="s">
        <v>384</v>
      </c>
      <c r="C26" s="131" t="s">
        <v>397</v>
      </c>
      <c r="D26" s="39" t="s">
        <v>143</v>
      </c>
      <c r="E26" s="35">
        <f t="shared" si="0"/>
        <v>8251194</v>
      </c>
      <c r="F26" s="132"/>
      <c r="G26" s="132">
        <v>8251194</v>
      </c>
      <c r="H26" s="132"/>
      <c r="I26" s="267"/>
      <c r="J26" s="43"/>
      <c r="K26" s="44"/>
      <c r="L26" s="44"/>
      <c r="M26" s="44"/>
      <c r="N26" s="44"/>
      <c r="O26" s="80"/>
      <c r="P26" s="11"/>
    </row>
    <row r="27" spans="1:16" ht="15" customHeight="1">
      <c r="A27" s="291">
        <v>7</v>
      </c>
      <c r="B27" s="96" t="s">
        <v>419</v>
      </c>
      <c r="C27" s="95" t="s">
        <v>420</v>
      </c>
      <c r="D27" s="39" t="s">
        <v>143</v>
      </c>
      <c r="E27" s="35">
        <f t="shared" si="0"/>
        <v>4440198</v>
      </c>
      <c r="F27" s="132"/>
      <c r="G27" s="132">
        <v>4440198</v>
      </c>
      <c r="H27" s="132"/>
      <c r="I27" s="267"/>
      <c r="J27" s="40"/>
      <c r="K27" s="35"/>
      <c r="L27" s="35"/>
      <c r="M27" s="35"/>
      <c r="N27" s="35"/>
      <c r="O27" s="36"/>
      <c r="P27" s="10"/>
    </row>
    <row r="28" spans="1:16" ht="15" customHeight="1">
      <c r="A28" s="291">
        <v>8</v>
      </c>
      <c r="B28" s="96" t="s">
        <v>385</v>
      </c>
      <c r="C28" s="95" t="s">
        <v>398</v>
      </c>
      <c r="D28" s="39" t="s">
        <v>143</v>
      </c>
      <c r="E28" s="35">
        <f t="shared" si="0"/>
        <v>5971995</v>
      </c>
      <c r="F28" s="132"/>
      <c r="G28" s="132">
        <v>5971995</v>
      </c>
      <c r="H28" s="132"/>
      <c r="I28" s="267"/>
      <c r="J28" s="40"/>
      <c r="K28" s="35"/>
      <c r="L28" s="35"/>
      <c r="M28" s="35"/>
      <c r="N28" s="35"/>
      <c r="O28" s="168"/>
      <c r="P28" s="10"/>
    </row>
    <row r="29" spans="1:16" ht="15" customHeight="1">
      <c r="A29" s="291">
        <v>9</v>
      </c>
      <c r="B29" s="96" t="s">
        <v>386</v>
      </c>
      <c r="C29" s="95" t="s">
        <v>399</v>
      </c>
      <c r="D29" s="39" t="s">
        <v>143</v>
      </c>
      <c r="E29" s="35">
        <f t="shared" si="0"/>
        <v>6661269</v>
      </c>
      <c r="F29" s="132"/>
      <c r="G29" s="132">
        <v>6661269</v>
      </c>
      <c r="H29" s="132"/>
      <c r="I29" s="267"/>
      <c r="J29" s="40"/>
      <c r="K29" s="35"/>
      <c r="L29" s="35"/>
      <c r="M29" s="35"/>
      <c r="N29" s="35"/>
      <c r="O29" s="80"/>
      <c r="P29" s="10"/>
    </row>
    <row r="30" spans="1:16" ht="15" customHeight="1">
      <c r="A30" s="291">
        <v>10</v>
      </c>
      <c r="B30" s="96" t="s">
        <v>387</v>
      </c>
      <c r="C30" s="95" t="s">
        <v>400</v>
      </c>
      <c r="D30" s="39" t="s">
        <v>143</v>
      </c>
      <c r="E30" s="35">
        <f t="shared" si="0"/>
        <v>6959269</v>
      </c>
      <c r="F30" s="132"/>
      <c r="G30" s="132">
        <v>6959269</v>
      </c>
      <c r="H30" s="132"/>
      <c r="I30" s="267"/>
      <c r="J30" s="40"/>
      <c r="K30" s="35"/>
      <c r="L30" s="35"/>
      <c r="M30" s="35"/>
      <c r="N30" s="35"/>
      <c r="O30" s="78"/>
      <c r="P30" s="10"/>
    </row>
    <row r="31" spans="1:16" ht="15" customHeight="1">
      <c r="A31" s="291">
        <v>11</v>
      </c>
      <c r="B31" s="96" t="s">
        <v>388</v>
      </c>
      <c r="C31" s="95" t="s">
        <v>401</v>
      </c>
      <c r="D31" s="39" t="s">
        <v>143</v>
      </c>
      <c r="E31" s="35">
        <f t="shared" si="0"/>
        <v>0</v>
      </c>
      <c r="F31" s="132"/>
      <c r="G31" s="132"/>
      <c r="H31" s="132"/>
      <c r="I31" s="267"/>
      <c r="J31" s="40"/>
      <c r="K31" s="35"/>
      <c r="L31" s="35"/>
      <c r="M31" s="35"/>
      <c r="N31" s="35"/>
      <c r="O31" s="80" t="s">
        <v>592</v>
      </c>
      <c r="P31" s="10"/>
    </row>
    <row r="32" spans="1:16" ht="15" customHeight="1">
      <c r="A32" s="291">
        <v>12</v>
      </c>
      <c r="B32" s="96" t="s">
        <v>389</v>
      </c>
      <c r="C32" s="95" t="s">
        <v>402</v>
      </c>
      <c r="D32" s="39" t="s">
        <v>143</v>
      </c>
      <c r="E32" s="35">
        <f t="shared" si="0"/>
        <v>4440198</v>
      </c>
      <c r="F32" s="132"/>
      <c r="G32" s="132">
        <v>4440198</v>
      </c>
      <c r="H32" s="132"/>
      <c r="I32" s="267"/>
      <c r="J32" s="40"/>
      <c r="K32" s="35"/>
      <c r="L32" s="35"/>
      <c r="M32" s="35"/>
      <c r="N32" s="35"/>
      <c r="O32" s="36"/>
      <c r="P32" s="10"/>
    </row>
    <row r="33" spans="1:16" ht="15" customHeight="1">
      <c r="A33" s="291">
        <v>13</v>
      </c>
      <c r="B33" s="91" t="s">
        <v>391</v>
      </c>
      <c r="C33" s="90" t="s">
        <v>404</v>
      </c>
      <c r="D33" s="277" t="s">
        <v>143</v>
      </c>
      <c r="E33" s="35">
        <f t="shared" si="0"/>
        <v>3374400</v>
      </c>
      <c r="F33" s="132"/>
      <c r="G33" s="132">
        <v>3374400</v>
      </c>
      <c r="H33" s="132"/>
      <c r="I33" s="267"/>
      <c r="J33" s="40"/>
      <c r="K33" s="35"/>
      <c r="L33" s="35"/>
      <c r="M33" s="35"/>
      <c r="N33" s="35"/>
      <c r="O33" s="168"/>
      <c r="P33" s="10"/>
    </row>
    <row r="34" spans="1:16" ht="15" customHeight="1">
      <c r="A34" s="276">
        <v>14</v>
      </c>
      <c r="B34" s="292" t="s">
        <v>390</v>
      </c>
      <c r="C34" s="293" t="s">
        <v>403</v>
      </c>
      <c r="D34" s="294" t="s">
        <v>143</v>
      </c>
      <c r="E34" s="298">
        <f t="shared" si="0"/>
        <v>3163948</v>
      </c>
      <c r="F34" s="295"/>
      <c r="G34" s="295">
        <v>3163948</v>
      </c>
      <c r="H34" s="295"/>
      <c r="I34" s="296"/>
      <c r="J34" s="297"/>
      <c r="K34" s="46"/>
      <c r="L34" s="46"/>
      <c r="M34" s="46"/>
      <c r="N34" s="46"/>
      <c r="O34" s="47"/>
      <c r="P34" s="10"/>
    </row>
    <row r="35" spans="1:16" ht="21" hidden="1" customHeight="1">
      <c r="A35" s="106"/>
      <c r="B35" s="125"/>
      <c r="C35" s="124"/>
      <c r="D35" s="107"/>
      <c r="E35" s="108"/>
      <c r="F35" s="123"/>
      <c r="G35" s="110"/>
      <c r="H35" s="110"/>
      <c r="I35" s="110"/>
      <c r="J35" s="110"/>
      <c r="K35" s="108"/>
      <c r="L35" s="108"/>
      <c r="M35" s="108"/>
      <c r="N35" s="108"/>
      <c r="O35" s="111"/>
      <c r="P35" s="10"/>
    </row>
    <row r="36" spans="1:16" ht="21" hidden="1" customHeight="1">
      <c r="A36" s="37"/>
      <c r="B36" s="114"/>
      <c r="C36" s="118"/>
      <c r="D36" s="39"/>
      <c r="E36" s="35"/>
      <c r="F36" s="112"/>
      <c r="G36" s="40"/>
      <c r="H36" s="40"/>
      <c r="I36" s="40"/>
      <c r="J36" s="40"/>
      <c r="K36" s="35"/>
      <c r="L36" s="35"/>
      <c r="M36" s="35"/>
      <c r="N36" s="35"/>
      <c r="O36" s="80"/>
      <c r="P36" s="10"/>
    </row>
    <row r="37" spans="1:16" ht="21" hidden="1" customHeight="1">
      <c r="A37" s="37"/>
      <c r="B37" s="119"/>
      <c r="C37" s="113"/>
      <c r="D37" s="39"/>
      <c r="E37" s="35"/>
      <c r="F37" s="112"/>
      <c r="G37" s="40"/>
      <c r="H37" s="40"/>
      <c r="I37" s="40"/>
      <c r="J37" s="40"/>
      <c r="K37" s="35"/>
      <c r="L37" s="35"/>
      <c r="M37" s="35"/>
      <c r="N37" s="35"/>
      <c r="O37" s="36"/>
      <c r="P37" s="10"/>
    </row>
    <row r="38" spans="1:16" ht="21" hidden="1" customHeight="1">
      <c r="A38" s="84"/>
      <c r="B38" s="120"/>
      <c r="C38" s="121"/>
      <c r="D38" s="85"/>
      <c r="E38" s="86"/>
      <c r="F38" s="122"/>
      <c r="G38" s="87"/>
      <c r="H38" s="87"/>
      <c r="I38" s="87"/>
      <c r="J38" s="87"/>
      <c r="K38" s="86"/>
      <c r="L38" s="86"/>
      <c r="M38" s="86"/>
      <c r="N38" s="86"/>
      <c r="O38" s="88"/>
      <c r="P38" s="10"/>
    </row>
    <row r="39" spans="1:16" ht="21" hidden="1" customHeight="1">
      <c r="A39" s="106"/>
      <c r="B39" s="104"/>
      <c r="C39" s="105"/>
      <c r="D39" s="107"/>
      <c r="E39" s="108"/>
      <c r="F39" s="109"/>
      <c r="G39" s="110"/>
      <c r="H39" s="110"/>
      <c r="I39" s="110"/>
      <c r="J39" s="110"/>
      <c r="K39" s="108"/>
      <c r="L39" s="108"/>
      <c r="M39" s="108"/>
      <c r="N39" s="108"/>
      <c r="O39" s="111"/>
      <c r="P39" s="10"/>
    </row>
    <row r="40" spans="1:16" ht="21" hidden="1" customHeight="1">
      <c r="A40" s="37"/>
      <c r="B40" s="96"/>
      <c r="C40" s="95"/>
      <c r="D40" s="39"/>
      <c r="E40" s="35"/>
      <c r="F40" s="94"/>
      <c r="G40" s="40"/>
      <c r="H40" s="40"/>
      <c r="I40" s="40"/>
      <c r="J40" s="40"/>
      <c r="K40" s="35"/>
      <c r="L40" s="35"/>
      <c r="M40" s="35"/>
      <c r="N40" s="35"/>
      <c r="O40" s="36"/>
      <c r="P40" s="10"/>
    </row>
    <row r="41" spans="1:16" ht="21" hidden="1" customHeight="1">
      <c r="A41" s="37"/>
      <c r="B41" s="96"/>
      <c r="C41" s="95"/>
      <c r="D41" s="39"/>
      <c r="E41" s="35"/>
      <c r="F41" s="94"/>
      <c r="G41" s="40"/>
      <c r="H41" s="40"/>
      <c r="I41" s="40"/>
      <c r="J41" s="40"/>
      <c r="K41" s="35"/>
      <c r="L41" s="40"/>
      <c r="M41" s="35"/>
      <c r="N41" s="35"/>
      <c r="O41" s="36"/>
      <c r="P41" s="10"/>
    </row>
    <row r="42" spans="1:16" ht="21" hidden="1" customHeight="1">
      <c r="A42" s="37"/>
      <c r="B42" s="96"/>
      <c r="C42" s="95"/>
      <c r="D42" s="39"/>
      <c r="E42" s="35"/>
      <c r="F42" s="94"/>
      <c r="G42" s="40"/>
      <c r="H42" s="40"/>
      <c r="I42" s="40"/>
      <c r="J42" s="40"/>
      <c r="K42" s="35"/>
      <c r="L42" s="35"/>
      <c r="M42" s="35"/>
      <c r="N42" s="35"/>
      <c r="O42" s="36"/>
      <c r="P42" s="10"/>
    </row>
    <row r="43" spans="1:16" ht="21" hidden="1" customHeight="1">
      <c r="A43" s="37"/>
      <c r="B43" s="98"/>
      <c r="C43" s="95"/>
      <c r="D43" s="39"/>
      <c r="E43" s="35"/>
      <c r="F43" s="94"/>
      <c r="G43" s="40"/>
      <c r="H43" s="40"/>
      <c r="I43" s="40"/>
      <c r="J43" s="40"/>
      <c r="K43" s="35"/>
      <c r="L43" s="35"/>
      <c r="M43" s="35"/>
      <c r="N43" s="35"/>
      <c r="O43" s="36"/>
      <c r="P43" s="10"/>
    </row>
    <row r="44" spans="1:16" ht="21" hidden="1" customHeight="1">
      <c r="A44" s="37"/>
      <c r="B44" s="96"/>
      <c r="C44" s="95"/>
      <c r="D44" s="39"/>
      <c r="E44" s="35"/>
      <c r="F44" s="94"/>
      <c r="G44" s="40"/>
      <c r="H44" s="40"/>
      <c r="I44" s="40"/>
      <c r="J44" s="40"/>
      <c r="K44" s="35"/>
      <c r="L44" s="40"/>
      <c r="M44" s="35"/>
      <c r="N44" s="35"/>
      <c r="O44" s="36"/>
      <c r="P44" s="10"/>
    </row>
    <row r="45" spans="1:16" ht="21" hidden="1" customHeight="1">
      <c r="A45" s="37"/>
      <c r="B45" s="96"/>
      <c r="C45" s="95"/>
      <c r="D45" s="39"/>
      <c r="E45" s="35"/>
      <c r="F45" s="94"/>
      <c r="G45" s="40"/>
      <c r="H45" s="40"/>
      <c r="I45" s="40"/>
      <c r="J45" s="40"/>
      <c r="K45" s="35"/>
      <c r="L45" s="35"/>
      <c r="M45" s="35"/>
      <c r="N45" s="35"/>
      <c r="O45" s="36"/>
      <c r="P45" s="10"/>
    </row>
    <row r="46" spans="1:16" ht="21" hidden="1" customHeight="1">
      <c r="A46" s="37"/>
      <c r="B46" s="96"/>
      <c r="C46" s="95"/>
      <c r="D46" s="39"/>
      <c r="E46" s="35"/>
      <c r="F46" s="94"/>
      <c r="G46" s="40"/>
      <c r="H46" s="40"/>
      <c r="I46" s="40"/>
      <c r="J46" s="40"/>
      <c r="K46" s="35"/>
      <c r="L46" s="35"/>
      <c r="M46" s="35"/>
      <c r="N46" s="35"/>
      <c r="O46" s="78"/>
      <c r="P46" s="10"/>
    </row>
    <row r="47" spans="1:16" ht="21" hidden="1" customHeight="1">
      <c r="A47" s="37"/>
      <c r="B47" s="96"/>
      <c r="C47" s="95"/>
      <c r="D47" s="39"/>
      <c r="E47" s="35"/>
      <c r="F47" s="94"/>
      <c r="G47" s="40"/>
      <c r="H47" s="40"/>
      <c r="I47" s="40"/>
      <c r="J47" s="40"/>
      <c r="K47" s="35"/>
      <c r="L47" s="35"/>
      <c r="M47" s="35"/>
      <c r="N47" s="35"/>
      <c r="O47" s="78"/>
      <c r="P47" s="10"/>
    </row>
    <row r="48" spans="1:16" ht="21" hidden="1" customHeight="1">
      <c r="A48" s="37"/>
      <c r="B48" s="96"/>
      <c r="C48" s="95"/>
      <c r="D48" s="39"/>
      <c r="E48" s="35"/>
      <c r="F48" s="94"/>
      <c r="G48" s="40"/>
      <c r="H48" s="40"/>
      <c r="I48" s="40"/>
      <c r="J48" s="40"/>
      <c r="K48" s="35"/>
      <c r="L48" s="35"/>
      <c r="M48" s="35"/>
      <c r="N48" s="35"/>
      <c r="O48" s="78"/>
      <c r="P48" s="10"/>
    </row>
    <row r="49" spans="1:16" ht="21" hidden="1" customHeight="1">
      <c r="A49" s="37"/>
      <c r="B49" s="96"/>
      <c r="C49" s="95"/>
      <c r="D49" s="39"/>
      <c r="E49" s="35"/>
      <c r="F49" s="94"/>
      <c r="G49" s="40"/>
      <c r="H49" s="40"/>
      <c r="I49" s="40"/>
      <c r="J49" s="40"/>
      <c r="K49" s="35"/>
      <c r="L49" s="35"/>
      <c r="M49" s="35"/>
      <c r="N49" s="35"/>
      <c r="O49" s="78"/>
      <c r="P49" s="10"/>
    </row>
    <row r="50" spans="1:16" ht="21" hidden="1" customHeight="1">
      <c r="A50" s="37"/>
      <c r="B50" s="96"/>
      <c r="C50" s="95"/>
      <c r="D50" s="39"/>
      <c r="E50" s="35"/>
      <c r="F50" s="94"/>
      <c r="G50" s="40"/>
      <c r="H50" s="40"/>
      <c r="I50" s="40"/>
      <c r="J50" s="40"/>
      <c r="K50" s="35"/>
      <c r="L50" s="35"/>
      <c r="M50" s="35"/>
      <c r="N50" s="35"/>
      <c r="O50" s="78"/>
      <c r="P50" s="10"/>
    </row>
    <row r="51" spans="1:16" ht="21" hidden="1" customHeight="1">
      <c r="A51" s="37"/>
      <c r="B51" s="96"/>
      <c r="C51" s="95"/>
      <c r="D51" s="39"/>
      <c r="E51" s="35"/>
      <c r="F51" s="94"/>
      <c r="G51" s="40"/>
      <c r="H51" s="40"/>
      <c r="I51" s="40"/>
      <c r="J51" s="40"/>
      <c r="K51" s="35"/>
      <c r="L51" s="35"/>
      <c r="M51" s="35"/>
      <c r="N51" s="35"/>
      <c r="O51" s="78"/>
      <c r="P51" s="10"/>
    </row>
    <row r="52" spans="1:16" ht="21" hidden="1" customHeight="1">
      <c r="A52" s="37"/>
      <c r="B52" s="96"/>
      <c r="C52" s="95"/>
      <c r="D52" s="39"/>
      <c r="E52" s="35"/>
      <c r="F52" s="94"/>
      <c r="G52" s="40"/>
      <c r="H52" s="40"/>
      <c r="I52" s="40"/>
      <c r="J52" s="40"/>
      <c r="K52" s="35"/>
      <c r="L52" s="35"/>
      <c r="M52" s="35"/>
      <c r="N52" s="35"/>
      <c r="O52" s="78"/>
      <c r="P52" s="10"/>
    </row>
    <row r="53" spans="1:16" ht="21" hidden="1" customHeight="1">
      <c r="A53" s="37"/>
      <c r="B53" s="98"/>
      <c r="C53" s="95"/>
      <c r="D53" s="39"/>
      <c r="E53" s="35"/>
      <c r="F53" s="94"/>
      <c r="G53" s="40"/>
      <c r="H53" s="40"/>
      <c r="I53" s="40"/>
      <c r="J53" s="40"/>
      <c r="K53" s="35"/>
      <c r="L53" s="35"/>
      <c r="M53" s="35"/>
      <c r="N53" s="35"/>
      <c r="O53" s="78"/>
      <c r="P53" s="10"/>
    </row>
    <row r="54" spans="1:16" ht="21" hidden="1" customHeight="1">
      <c r="A54" s="37"/>
      <c r="B54" s="96"/>
      <c r="C54" s="95"/>
      <c r="D54" s="39"/>
      <c r="E54" s="35"/>
      <c r="F54" s="94"/>
      <c r="G54" s="40"/>
      <c r="H54" s="40"/>
      <c r="I54" s="40"/>
      <c r="J54" s="40"/>
      <c r="K54" s="35"/>
      <c r="L54" s="40"/>
      <c r="M54" s="35"/>
      <c r="N54" s="35"/>
      <c r="O54" s="78"/>
      <c r="P54" s="10"/>
    </row>
    <row r="55" spans="1:16" ht="21" hidden="1" customHeight="1">
      <c r="A55" s="37"/>
      <c r="B55" s="96"/>
      <c r="C55" s="95"/>
      <c r="D55" s="39"/>
      <c r="E55" s="35"/>
      <c r="F55" s="94"/>
      <c r="G55" s="40"/>
      <c r="H55" s="40"/>
      <c r="I55" s="40"/>
      <c r="J55" s="40"/>
      <c r="K55" s="35"/>
      <c r="L55" s="35"/>
      <c r="M55" s="35"/>
      <c r="N55" s="35"/>
      <c r="O55" s="78"/>
      <c r="P55" s="10"/>
    </row>
    <row r="56" spans="1:16" s="12" customFormat="1" ht="21" hidden="1" customHeight="1">
      <c r="A56" s="41"/>
      <c r="B56" s="96"/>
      <c r="C56" s="95"/>
      <c r="D56" s="39"/>
      <c r="E56" s="35"/>
      <c r="F56" s="94"/>
      <c r="G56" s="43"/>
      <c r="H56" s="43"/>
      <c r="I56" s="43"/>
      <c r="J56" s="43"/>
      <c r="K56" s="44"/>
      <c r="L56" s="44"/>
      <c r="M56" s="44"/>
      <c r="N56" s="44"/>
      <c r="O56" s="79"/>
      <c r="P56" s="11"/>
    </row>
    <row r="57" spans="1:16" ht="21" hidden="1" customHeight="1">
      <c r="A57" s="37"/>
      <c r="B57" s="96"/>
      <c r="C57" s="95"/>
      <c r="D57" s="39"/>
      <c r="E57" s="35"/>
      <c r="F57" s="94"/>
      <c r="G57" s="40"/>
      <c r="H57" s="40"/>
      <c r="I57" s="40"/>
      <c r="J57" s="40"/>
      <c r="K57" s="35"/>
      <c r="L57" s="35"/>
      <c r="M57" s="35"/>
      <c r="N57" s="35"/>
      <c r="O57" s="78"/>
      <c r="P57" s="10"/>
    </row>
    <row r="58" spans="1:16" ht="22.5" hidden="1" customHeight="1">
      <c r="A58" s="37"/>
      <c r="B58" s="96"/>
      <c r="C58" s="95"/>
      <c r="D58" s="39"/>
      <c r="E58" s="35"/>
      <c r="F58" s="94"/>
      <c r="G58" s="40"/>
      <c r="H58" s="40"/>
      <c r="I58" s="40"/>
      <c r="J58" s="40"/>
      <c r="K58" s="35"/>
      <c r="L58" s="35"/>
      <c r="M58" s="35"/>
      <c r="N58" s="35"/>
      <c r="O58" s="81"/>
      <c r="P58" s="10"/>
    </row>
    <row r="59" spans="1:16" ht="21" hidden="1" customHeight="1">
      <c r="A59" s="37"/>
      <c r="B59" s="96"/>
      <c r="C59" s="95"/>
      <c r="D59" s="39"/>
      <c r="E59" s="35"/>
      <c r="F59" s="94"/>
      <c r="G59" s="40"/>
      <c r="H59" s="40"/>
      <c r="I59" s="40"/>
      <c r="J59" s="40"/>
      <c r="K59" s="35"/>
      <c r="L59" s="35"/>
      <c r="M59" s="35"/>
      <c r="N59" s="35"/>
      <c r="O59" s="82"/>
      <c r="P59" s="10"/>
    </row>
    <row r="60" spans="1:16" ht="21" hidden="1" customHeight="1">
      <c r="A60" s="37"/>
      <c r="B60" s="96"/>
      <c r="C60" s="95"/>
      <c r="D60" s="39"/>
      <c r="E60" s="35"/>
      <c r="F60" s="94"/>
      <c r="G60" s="40"/>
      <c r="H60" s="40"/>
      <c r="I60" s="40"/>
      <c r="J60" s="40"/>
      <c r="K60" s="35"/>
      <c r="L60" s="35"/>
      <c r="M60" s="35"/>
      <c r="N60" s="35"/>
      <c r="O60" s="83"/>
      <c r="P60" s="10"/>
    </row>
    <row r="61" spans="1:16" ht="21" hidden="1" customHeight="1">
      <c r="A61" s="37"/>
      <c r="B61" s="96"/>
      <c r="C61" s="95"/>
      <c r="D61" s="39"/>
      <c r="E61" s="35"/>
      <c r="F61" s="94"/>
      <c r="G61" s="40"/>
      <c r="H61" s="40"/>
      <c r="I61" s="40"/>
      <c r="J61" s="40"/>
      <c r="K61" s="35"/>
      <c r="L61" s="35"/>
      <c r="M61" s="35"/>
      <c r="N61" s="35"/>
      <c r="O61" s="83"/>
      <c r="P61" s="10"/>
    </row>
    <row r="62" spans="1:16" ht="21" hidden="1" customHeight="1">
      <c r="A62" s="37"/>
      <c r="B62" s="98"/>
      <c r="C62" s="95"/>
      <c r="D62" s="39"/>
      <c r="E62" s="35"/>
      <c r="F62" s="94"/>
      <c r="G62" s="40"/>
      <c r="H62" s="40"/>
      <c r="I62" s="40"/>
      <c r="J62" s="40"/>
      <c r="K62" s="35"/>
      <c r="L62" s="35"/>
      <c r="M62" s="35"/>
      <c r="N62" s="35"/>
      <c r="O62" s="83"/>
      <c r="P62" s="10"/>
    </row>
    <row r="63" spans="1:16" ht="20.25" hidden="1" customHeight="1">
      <c r="A63" s="37"/>
      <c r="B63" s="96"/>
      <c r="C63" s="95"/>
      <c r="D63" s="39"/>
      <c r="E63" s="35"/>
      <c r="F63" s="94"/>
      <c r="G63" s="40"/>
      <c r="H63" s="40"/>
      <c r="I63" s="40"/>
      <c r="J63" s="40"/>
      <c r="K63" s="35"/>
      <c r="L63" s="35"/>
      <c r="M63" s="35"/>
      <c r="N63" s="35"/>
      <c r="O63" s="83"/>
      <c r="P63" s="10"/>
    </row>
    <row r="64" spans="1:16" ht="21" hidden="1" customHeight="1">
      <c r="A64" s="37"/>
      <c r="B64" s="96"/>
      <c r="C64" s="95"/>
      <c r="D64" s="39"/>
      <c r="E64" s="35"/>
      <c r="F64" s="94"/>
      <c r="G64" s="40"/>
      <c r="H64" s="40"/>
      <c r="I64" s="40"/>
      <c r="J64" s="40"/>
      <c r="K64" s="35"/>
      <c r="L64" s="35"/>
      <c r="M64" s="35"/>
      <c r="N64" s="35"/>
      <c r="O64" s="83"/>
      <c r="P64" s="10"/>
    </row>
    <row r="65" spans="1:16" ht="21" hidden="1" customHeight="1">
      <c r="A65" s="37"/>
      <c r="B65" s="96"/>
      <c r="C65" s="95"/>
      <c r="D65" s="39"/>
      <c r="E65" s="35"/>
      <c r="F65" s="94"/>
      <c r="G65" s="40"/>
      <c r="H65" s="40"/>
      <c r="I65" s="40"/>
      <c r="J65" s="40"/>
      <c r="K65" s="35"/>
      <c r="L65" s="35"/>
      <c r="M65" s="35"/>
      <c r="N65" s="35"/>
      <c r="O65" s="83"/>
      <c r="P65" s="10"/>
    </row>
    <row r="66" spans="1:16" ht="21" hidden="1" customHeight="1">
      <c r="A66" s="37"/>
      <c r="B66" s="99"/>
      <c r="C66" s="100"/>
      <c r="D66" s="39"/>
      <c r="E66" s="35"/>
      <c r="F66" s="94"/>
      <c r="G66" s="40"/>
      <c r="H66" s="40"/>
      <c r="I66" s="40"/>
      <c r="J66" s="40"/>
      <c r="K66" s="35"/>
      <c r="L66" s="35"/>
      <c r="M66" s="35"/>
      <c r="N66" s="35"/>
      <c r="O66" s="83"/>
      <c r="P66" s="10"/>
    </row>
    <row r="67" spans="1:16" ht="21" hidden="1" customHeight="1">
      <c r="A67" s="37"/>
      <c r="B67" s="96"/>
      <c r="C67" s="95"/>
      <c r="D67" s="39"/>
      <c r="E67" s="35"/>
      <c r="F67" s="94"/>
      <c r="G67" s="40"/>
      <c r="H67" s="40"/>
      <c r="I67" s="40"/>
      <c r="J67" s="40"/>
      <c r="K67" s="35"/>
      <c r="L67" s="35"/>
      <c r="M67" s="35"/>
      <c r="N67" s="35"/>
      <c r="O67" s="81"/>
      <c r="P67" s="10"/>
    </row>
    <row r="68" spans="1:16" s="12" customFormat="1" ht="21" hidden="1" customHeight="1">
      <c r="A68" s="37"/>
      <c r="B68" s="96"/>
      <c r="C68" s="95"/>
      <c r="D68" s="39"/>
      <c r="E68" s="35"/>
      <c r="F68" s="94"/>
      <c r="G68" s="43"/>
      <c r="H68" s="43"/>
      <c r="I68" s="43"/>
      <c r="J68" s="43"/>
      <c r="K68" s="44"/>
      <c r="L68" s="44"/>
      <c r="M68" s="44"/>
      <c r="N68" s="44"/>
      <c r="O68" s="79"/>
      <c r="P68" s="11"/>
    </row>
    <row r="69" spans="1:16" ht="21" hidden="1" customHeight="1">
      <c r="A69" s="37"/>
      <c r="B69" s="96"/>
      <c r="C69" s="97"/>
      <c r="D69" s="39"/>
      <c r="E69" s="35"/>
      <c r="F69" s="94"/>
      <c r="G69" s="40"/>
      <c r="H69" s="40"/>
      <c r="I69" s="40"/>
      <c r="J69" s="40"/>
      <c r="K69" s="35"/>
      <c r="L69" s="35"/>
      <c r="M69" s="35"/>
      <c r="N69" s="35"/>
      <c r="O69" s="36"/>
      <c r="P69" s="10"/>
    </row>
    <row r="70" spans="1:16" ht="21" hidden="1" customHeight="1">
      <c r="A70" s="37"/>
      <c r="B70" s="96"/>
      <c r="C70" s="95"/>
      <c r="D70" s="39"/>
      <c r="E70" s="35"/>
      <c r="F70" s="94"/>
      <c r="G70" s="40"/>
      <c r="H70" s="40"/>
      <c r="I70" s="40"/>
      <c r="J70" s="40"/>
      <c r="K70" s="35"/>
      <c r="L70" s="35"/>
      <c r="M70" s="35"/>
      <c r="N70" s="35"/>
      <c r="O70" s="36"/>
      <c r="P70" s="10"/>
    </row>
    <row r="71" spans="1:16" ht="21" hidden="1" customHeight="1">
      <c r="A71" s="37"/>
      <c r="B71" s="96"/>
      <c r="C71" s="95"/>
      <c r="D71" s="39"/>
      <c r="E71" s="35"/>
      <c r="F71" s="94"/>
      <c r="G71" s="40"/>
      <c r="H71" s="40"/>
      <c r="I71" s="40"/>
      <c r="J71" s="40"/>
      <c r="K71" s="35"/>
      <c r="L71" s="40"/>
      <c r="M71" s="35"/>
      <c r="N71" s="35"/>
      <c r="O71" s="36"/>
      <c r="P71" s="10"/>
    </row>
    <row r="72" spans="1:16" ht="21" hidden="1" customHeight="1">
      <c r="A72" s="37"/>
      <c r="B72" s="96"/>
      <c r="C72" s="95"/>
      <c r="D72" s="39"/>
      <c r="E72" s="35"/>
      <c r="F72" s="94"/>
      <c r="G72" s="40"/>
      <c r="H72" s="40"/>
      <c r="I72" s="40"/>
      <c r="J72" s="40"/>
      <c r="K72" s="35"/>
      <c r="L72" s="35"/>
      <c r="M72" s="35"/>
      <c r="N72" s="35"/>
      <c r="O72" s="83"/>
      <c r="P72" s="10"/>
    </row>
    <row r="73" spans="1:16" ht="21" hidden="1" customHeight="1">
      <c r="A73" s="37"/>
      <c r="B73" s="96"/>
      <c r="C73" s="95"/>
      <c r="D73" s="39"/>
      <c r="E73" s="35"/>
      <c r="F73" s="94"/>
      <c r="G73" s="40"/>
      <c r="H73" s="40"/>
      <c r="I73" s="40"/>
      <c r="J73" s="40"/>
      <c r="K73" s="35"/>
      <c r="L73" s="35"/>
      <c r="M73" s="35"/>
      <c r="N73" s="35"/>
      <c r="O73" s="83"/>
      <c r="P73" s="10"/>
    </row>
    <row r="74" spans="1:16" ht="21" hidden="1" customHeight="1">
      <c r="A74" s="37"/>
      <c r="B74" s="96"/>
      <c r="C74" s="95"/>
      <c r="D74" s="39"/>
      <c r="E74" s="35"/>
      <c r="F74" s="94"/>
      <c r="G74" s="40"/>
      <c r="H74" s="40"/>
      <c r="I74" s="40"/>
      <c r="J74" s="40"/>
      <c r="K74" s="35"/>
      <c r="L74" s="35"/>
      <c r="M74" s="35"/>
      <c r="N74" s="35"/>
      <c r="O74" s="83"/>
      <c r="P74" s="10"/>
    </row>
    <row r="75" spans="1:16" ht="21" hidden="1" customHeight="1">
      <c r="A75" s="37"/>
      <c r="B75" s="96"/>
      <c r="C75" s="95"/>
      <c r="D75" s="39"/>
      <c r="E75" s="35"/>
      <c r="F75" s="94"/>
      <c r="G75" s="40"/>
      <c r="H75" s="40"/>
      <c r="I75" s="40"/>
      <c r="J75" s="40"/>
      <c r="K75" s="35"/>
      <c r="L75" s="35"/>
      <c r="M75" s="35"/>
      <c r="N75" s="35"/>
      <c r="O75" s="81"/>
      <c r="P75" s="10"/>
    </row>
    <row r="76" spans="1:16" s="12" customFormat="1" ht="21" hidden="1" customHeight="1">
      <c r="A76" s="37"/>
      <c r="B76" s="96"/>
      <c r="C76" s="95"/>
      <c r="D76" s="39"/>
      <c r="E76" s="35"/>
      <c r="F76" s="94"/>
      <c r="G76" s="43"/>
      <c r="H76" s="43"/>
      <c r="I76" s="43"/>
      <c r="J76" s="43"/>
      <c r="K76" s="44"/>
      <c r="L76" s="44"/>
      <c r="M76" s="44"/>
      <c r="N76" s="44"/>
      <c r="O76" s="79"/>
      <c r="P76" s="11"/>
    </row>
    <row r="77" spans="1:16" ht="21" hidden="1" customHeight="1">
      <c r="A77" s="37"/>
      <c r="B77" s="96"/>
      <c r="C77" s="95"/>
      <c r="D77" s="39"/>
      <c r="E77" s="35"/>
      <c r="F77" s="94"/>
      <c r="G77" s="40"/>
      <c r="H77" s="40"/>
      <c r="I77" s="40"/>
      <c r="J77" s="40"/>
      <c r="K77" s="35"/>
      <c r="L77" s="35"/>
      <c r="M77" s="35"/>
      <c r="N77" s="35"/>
      <c r="O77" s="36"/>
      <c r="P77" s="10"/>
    </row>
    <row r="78" spans="1:16" ht="21" hidden="1" customHeight="1">
      <c r="A78" s="37"/>
      <c r="B78" s="96"/>
      <c r="C78" s="95"/>
      <c r="D78" s="39"/>
      <c r="E78" s="35"/>
      <c r="F78" s="94"/>
      <c r="G78" s="40"/>
      <c r="H78" s="40"/>
      <c r="I78" s="40"/>
      <c r="J78" s="40"/>
      <c r="K78" s="35"/>
      <c r="L78" s="35"/>
      <c r="M78" s="35"/>
      <c r="N78" s="35"/>
      <c r="O78" s="36"/>
      <c r="P78" s="10"/>
    </row>
    <row r="79" spans="1:16" ht="21" hidden="1" customHeight="1">
      <c r="A79" s="37"/>
      <c r="B79" s="96"/>
      <c r="C79" s="95"/>
      <c r="D79" s="39"/>
      <c r="E79" s="35"/>
      <c r="F79" s="94"/>
      <c r="G79" s="40"/>
      <c r="H79" s="40"/>
      <c r="I79" s="40"/>
      <c r="J79" s="40"/>
      <c r="K79" s="35"/>
      <c r="L79" s="40"/>
      <c r="M79" s="35"/>
      <c r="N79" s="35"/>
      <c r="O79" s="36"/>
      <c r="P79" s="10"/>
    </row>
    <row r="80" spans="1:16" ht="21" hidden="1" customHeight="1">
      <c r="A80" s="37"/>
      <c r="B80" s="96"/>
      <c r="C80" s="95"/>
      <c r="D80" s="39"/>
      <c r="E80" s="35"/>
      <c r="F80" s="94"/>
      <c r="G80" s="40"/>
      <c r="H80" s="40"/>
      <c r="I80" s="40"/>
      <c r="J80" s="40"/>
      <c r="K80" s="35"/>
      <c r="L80" s="35"/>
      <c r="M80" s="35"/>
      <c r="N80" s="35"/>
      <c r="O80" s="83"/>
      <c r="P80" s="10"/>
    </row>
    <row r="81" spans="1:16" ht="21" hidden="1" customHeight="1">
      <c r="A81" s="37"/>
      <c r="B81" s="96"/>
      <c r="C81" s="95"/>
      <c r="D81" s="39"/>
      <c r="E81" s="35"/>
      <c r="F81" s="94"/>
      <c r="G81" s="40"/>
      <c r="H81" s="40"/>
      <c r="I81" s="40"/>
      <c r="J81" s="40"/>
      <c r="K81" s="35"/>
      <c r="L81" s="35"/>
      <c r="M81" s="35"/>
      <c r="N81" s="35"/>
      <c r="O81" s="83"/>
      <c r="P81" s="10"/>
    </row>
    <row r="82" spans="1:16" ht="21" hidden="1" customHeight="1">
      <c r="A82" s="37"/>
      <c r="B82" s="96"/>
      <c r="C82" s="95"/>
      <c r="D82" s="39"/>
      <c r="E82" s="35"/>
      <c r="F82" s="94"/>
      <c r="G82" s="40"/>
      <c r="H82" s="40"/>
      <c r="I82" s="40"/>
      <c r="J82" s="40"/>
      <c r="K82" s="35"/>
      <c r="L82" s="35"/>
      <c r="M82" s="35"/>
      <c r="N82" s="35"/>
      <c r="O82" s="83"/>
      <c r="P82" s="10"/>
    </row>
    <row r="83" spans="1:16" ht="21" hidden="1" customHeight="1">
      <c r="A83" s="37"/>
      <c r="B83" s="96"/>
      <c r="C83" s="95"/>
      <c r="D83" s="39"/>
      <c r="E83" s="35"/>
      <c r="F83" s="94"/>
      <c r="G83" s="40"/>
      <c r="H83" s="40"/>
      <c r="I83" s="40"/>
      <c r="J83" s="40"/>
      <c r="K83" s="35"/>
      <c r="L83" s="35"/>
      <c r="M83" s="35"/>
      <c r="N83" s="35"/>
      <c r="O83" s="81"/>
      <c r="P83" s="10"/>
    </row>
    <row r="84" spans="1:16" s="12" customFormat="1" ht="21" hidden="1" customHeight="1">
      <c r="A84" s="37"/>
      <c r="B84" s="96"/>
      <c r="C84" s="95"/>
      <c r="D84" s="39"/>
      <c r="E84" s="35"/>
      <c r="F84" s="94"/>
      <c r="G84" s="43"/>
      <c r="H84" s="43"/>
      <c r="I84" s="43"/>
      <c r="J84" s="43"/>
      <c r="K84" s="44"/>
      <c r="L84" s="44"/>
      <c r="M84" s="44"/>
      <c r="N84" s="44"/>
      <c r="O84" s="79"/>
      <c r="P84" s="11"/>
    </row>
    <row r="85" spans="1:16" ht="21" hidden="1" customHeight="1">
      <c r="A85" s="37"/>
      <c r="B85" s="96"/>
      <c r="C85" s="95"/>
      <c r="D85" s="39"/>
      <c r="E85" s="35"/>
      <c r="F85" s="94"/>
      <c r="G85" s="40"/>
      <c r="H85" s="40"/>
      <c r="I85" s="40"/>
      <c r="J85" s="40"/>
      <c r="K85" s="35"/>
      <c r="L85" s="35"/>
      <c r="M85" s="35"/>
      <c r="N85" s="35"/>
      <c r="O85" s="36"/>
      <c r="P85" s="10"/>
    </row>
    <row r="86" spans="1:16" ht="21" hidden="1" customHeight="1">
      <c r="A86" s="37"/>
      <c r="B86" s="96"/>
      <c r="C86" s="95"/>
      <c r="D86" s="39"/>
      <c r="E86" s="35"/>
      <c r="F86" s="94"/>
      <c r="G86" s="40"/>
      <c r="H86" s="40"/>
      <c r="I86" s="40"/>
      <c r="J86" s="40"/>
      <c r="K86" s="35"/>
      <c r="L86" s="35"/>
      <c r="M86" s="35"/>
      <c r="N86" s="35"/>
      <c r="O86" s="36"/>
      <c r="P86" s="10"/>
    </row>
    <row r="87" spans="1:16" ht="21" hidden="1" customHeight="1">
      <c r="A87" s="37"/>
      <c r="B87" s="98"/>
      <c r="C87" s="95"/>
      <c r="D87" s="39"/>
      <c r="E87" s="35"/>
      <c r="F87" s="94"/>
      <c r="G87" s="40"/>
      <c r="H87" s="40"/>
      <c r="I87" s="40"/>
      <c r="J87" s="40"/>
      <c r="K87" s="35"/>
      <c r="L87" s="40"/>
      <c r="M87" s="35"/>
      <c r="N87" s="35"/>
      <c r="O87" s="36"/>
      <c r="P87" s="10"/>
    </row>
    <row r="88" spans="1:16" ht="21" hidden="1" customHeight="1">
      <c r="A88" s="37"/>
      <c r="B88" s="96"/>
      <c r="C88" s="95"/>
      <c r="D88" s="39"/>
      <c r="E88" s="35"/>
      <c r="F88" s="94"/>
      <c r="G88" s="40"/>
      <c r="H88" s="40"/>
      <c r="I88" s="40"/>
      <c r="J88" s="40"/>
      <c r="K88" s="35"/>
      <c r="L88" s="35"/>
      <c r="M88" s="35"/>
      <c r="N88" s="35"/>
      <c r="O88" s="83"/>
      <c r="P88" s="10"/>
    </row>
    <row r="89" spans="1:16" ht="21" hidden="1" customHeight="1">
      <c r="A89" s="37"/>
      <c r="B89" s="96"/>
      <c r="C89" s="95"/>
      <c r="D89" s="39"/>
      <c r="E89" s="35"/>
      <c r="F89" s="94"/>
      <c r="G89" s="40"/>
      <c r="H89" s="40"/>
      <c r="I89" s="40"/>
      <c r="J89" s="40"/>
      <c r="K89" s="35"/>
      <c r="L89" s="35"/>
      <c r="M89" s="35"/>
      <c r="N89" s="35"/>
      <c r="O89" s="83"/>
      <c r="P89" s="10"/>
    </row>
    <row r="90" spans="1:16" ht="21" hidden="1" customHeight="1">
      <c r="A90" s="37"/>
      <c r="B90" s="96"/>
      <c r="C90" s="95"/>
      <c r="D90" s="39"/>
      <c r="E90" s="35"/>
      <c r="F90" s="94"/>
      <c r="G90" s="40"/>
      <c r="H90" s="40"/>
      <c r="I90" s="40"/>
      <c r="J90" s="40"/>
      <c r="K90" s="35"/>
      <c r="L90" s="35"/>
      <c r="M90" s="35"/>
      <c r="N90" s="35"/>
      <c r="O90" s="83"/>
      <c r="P90" s="10"/>
    </row>
    <row r="91" spans="1:16" ht="21" hidden="1" customHeight="1">
      <c r="A91" s="37"/>
      <c r="B91" s="96"/>
      <c r="C91" s="95"/>
      <c r="D91" s="39"/>
      <c r="E91" s="35"/>
      <c r="F91" s="94"/>
      <c r="G91" s="40"/>
      <c r="H91" s="40"/>
      <c r="I91" s="40"/>
      <c r="J91" s="40"/>
      <c r="K91" s="35"/>
      <c r="L91" s="35"/>
      <c r="M91" s="35"/>
      <c r="N91" s="35"/>
      <c r="O91" s="81"/>
      <c r="P91" s="10"/>
    </row>
    <row r="92" spans="1:16" s="12" customFormat="1" ht="21" hidden="1" customHeight="1">
      <c r="A92" s="37"/>
      <c r="B92" s="96"/>
      <c r="C92" s="95"/>
      <c r="D92" s="39"/>
      <c r="E92" s="35"/>
      <c r="F92" s="94"/>
      <c r="G92" s="43"/>
      <c r="H92" s="43"/>
      <c r="I92" s="43"/>
      <c r="J92" s="43"/>
      <c r="K92" s="44"/>
      <c r="L92" s="44"/>
      <c r="M92" s="44"/>
      <c r="N92" s="44"/>
      <c r="O92" s="79"/>
      <c r="P92" s="11"/>
    </row>
    <row r="93" spans="1:16" s="12" customFormat="1" ht="21" hidden="1" customHeight="1">
      <c r="A93" s="37"/>
      <c r="B93" s="96"/>
      <c r="C93" s="95"/>
      <c r="D93" s="39"/>
      <c r="E93" s="35"/>
      <c r="F93" s="94"/>
      <c r="G93" s="43"/>
      <c r="H93" s="43"/>
      <c r="I93" s="43"/>
      <c r="J93" s="43"/>
      <c r="K93" s="44"/>
      <c r="L93" s="44"/>
      <c r="M93" s="44"/>
      <c r="N93" s="44"/>
      <c r="O93" s="79"/>
      <c r="P93" s="11"/>
    </row>
    <row r="94" spans="1:16" ht="21" hidden="1" customHeight="1">
      <c r="A94" s="37"/>
      <c r="B94" s="96"/>
      <c r="C94" s="95"/>
      <c r="D94" s="39"/>
      <c r="E94" s="35"/>
      <c r="F94" s="94"/>
      <c r="G94" s="40"/>
      <c r="H94" s="40"/>
      <c r="I94" s="40"/>
      <c r="J94" s="40"/>
      <c r="K94" s="35"/>
      <c r="L94" s="35"/>
      <c r="M94" s="35"/>
      <c r="N94" s="35"/>
      <c r="O94" s="36"/>
      <c r="P94" s="10"/>
    </row>
    <row r="95" spans="1:16" ht="21" hidden="1" customHeight="1">
      <c r="A95" s="37"/>
      <c r="B95" s="96"/>
      <c r="C95" s="95"/>
      <c r="D95" s="39"/>
      <c r="E95" s="35"/>
      <c r="F95" s="94"/>
      <c r="G95" s="40"/>
      <c r="H95" s="40"/>
      <c r="I95" s="40"/>
      <c r="J95" s="40"/>
      <c r="K95" s="35"/>
      <c r="L95" s="35"/>
      <c r="M95" s="35"/>
      <c r="N95" s="35"/>
      <c r="O95" s="36"/>
      <c r="P95" s="10"/>
    </row>
    <row r="96" spans="1:16" ht="21" hidden="1" customHeight="1">
      <c r="A96" s="37"/>
      <c r="B96" s="96"/>
      <c r="C96" s="97"/>
      <c r="D96" s="39"/>
      <c r="E96" s="35"/>
      <c r="F96" s="94"/>
      <c r="G96" s="40"/>
      <c r="H96" s="40"/>
      <c r="I96" s="40"/>
      <c r="J96" s="40"/>
      <c r="K96" s="35"/>
      <c r="L96" s="40"/>
      <c r="M96" s="35"/>
      <c r="N96" s="35"/>
      <c r="O96" s="36"/>
      <c r="P96" s="10"/>
    </row>
    <row r="97" spans="1:17" ht="21" hidden="1" customHeight="1">
      <c r="A97" s="84"/>
      <c r="B97" s="101"/>
      <c r="C97" s="102"/>
      <c r="D97" s="85"/>
      <c r="E97" s="86"/>
      <c r="F97" s="103"/>
      <c r="G97" s="87"/>
      <c r="H97" s="87"/>
      <c r="I97" s="87"/>
      <c r="J97" s="87"/>
      <c r="K97" s="86"/>
      <c r="L97" s="87"/>
      <c r="M97" s="86"/>
      <c r="N97" s="86"/>
      <c r="O97" s="47"/>
      <c r="P97" s="10"/>
    </row>
    <row r="98" spans="1:17" s="414" customFormat="1" ht="21.75" customHeight="1">
      <c r="A98" s="827" t="s">
        <v>632</v>
      </c>
      <c r="B98" s="827"/>
      <c r="C98" s="827"/>
      <c r="D98" s="827"/>
      <c r="E98" s="827"/>
      <c r="F98" s="827"/>
      <c r="G98" s="827"/>
      <c r="H98" s="827"/>
      <c r="I98" s="827"/>
      <c r="J98" s="827"/>
      <c r="K98" s="827"/>
      <c r="L98" s="827"/>
      <c r="M98" s="827"/>
      <c r="N98" s="827"/>
      <c r="O98" s="827"/>
      <c r="P98" s="135"/>
    </row>
    <row r="99" spans="1:17" ht="22.5" customHeight="1">
      <c r="A99" s="828" t="s">
        <v>445</v>
      </c>
      <c r="B99" s="828"/>
      <c r="C99" s="828"/>
      <c r="D99" s="828"/>
      <c r="E99" s="829"/>
      <c r="F99" s="829"/>
      <c r="G99" s="829"/>
      <c r="H99" s="829"/>
      <c r="I99" s="829"/>
      <c r="J99" s="829"/>
      <c r="K99" s="829"/>
      <c r="L99" s="829"/>
      <c r="M99" s="829"/>
      <c r="N99" s="829"/>
      <c r="O99" s="829"/>
      <c r="P99" s="6"/>
    </row>
    <row r="100" spans="1:17" hidden="1">
      <c r="A100" s="830" t="s">
        <v>27</v>
      </c>
      <c r="B100" s="831" t="s">
        <v>145</v>
      </c>
      <c r="C100" s="832"/>
      <c r="D100" s="835" t="s">
        <v>30</v>
      </c>
      <c r="E100" s="836"/>
      <c r="F100" s="836"/>
      <c r="G100" s="836"/>
      <c r="H100" s="836"/>
      <c r="I100" s="836"/>
      <c r="J100" s="836"/>
      <c r="K100" s="836"/>
      <c r="L100" s="837"/>
      <c r="M100" s="838" t="s">
        <v>40</v>
      </c>
      <c r="N100" s="840" t="s">
        <v>31</v>
      </c>
      <c r="O100" s="838" t="s">
        <v>9</v>
      </c>
      <c r="P100" s="6"/>
    </row>
    <row r="101" spans="1:17" ht="25.5" hidden="1">
      <c r="A101" s="830"/>
      <c r="B101" s="833"/>
      <c r="C101" s="834"/>
      <c r="D101" s="48" t="s">
        <v>32</v>
      </c>
      <c r="E101" s="49" t="s">
        <v>33</v>
      </c>
      <c r="F101" s="49" t="s">
        <v>34</v>
      </c>
      <c r="G101" s="49" t="s">
        <v>35</v>
      </c>
      <c r="H101" s="49" t="s">
        <v>35</v>
      </c>
      <c r="I101" s="49"/>
      <c r="J101" s="49" t="s">
        <v>147</v>
      </c>
      <c r="K101" s="49" t="s">
        <v>313</v>
      </c>
      <c r="L101" s="49" t="s">
        <v>146</v>
      </c>
      <c r="M101" s="839"/>
      <c r="N101" s="840"/>
      <c r="O101" s="839"/>
      <c r="P101" s="6"/>
    </row>
    <row r="102" spans="1:17" s="24" customFormat="1" hidden="1">
      <c r="A102" s="50" t="s">
        <v>37</v>
      </c>
      <c r="B102" s="842" t="s">
        <v>412</v>
      </c>
      <c r="C102" s="843"/>
      <c r="D102" s="51">
        <f t="shared" ref="D102:N102" si="1">SUM(D103:D108)</f>
        <v>0</v>
      </c>
      <c r="E102" s="51">
        <f t="shared" si="1"/>
        <v>0</v>
      </c>
      <c r="F102" s="51">
        <f t="shared" si="1"/>
        <v>0</v>
      </c>
      <c r="G102" s="52">
        <f t="shared" si="1"/>
        <v>0</v>
      </c>
      <c r="H102" s="52">
        <f t="shared" si="1"/>
        <v>0</v>
      </c>
      <c r="I102" s="268"/>
      <c r="J102" s="53">
        <f t="shared" si="1"/>
        <v>0</v>
      </c>
      <c r="K102" s="51">
        <f t="shared" si="1"/>
        <v>0</v>
      </c>
      <c r="L102" s="54">
        <f t="shared" si="1"/>
        <v>0</v>
      </c>
      <c r="M102" s="55">
        <f t="shared" si="1"/>
        <v>0</v>
      </c>
      <c r="N102" s="56">
        <f t="shared" si="1"/>
        <v>0</v>
      </c>
      <c r="O102" s="57"/>
      <c r="P102" s="23"/>
      <c r="Q102" s="25"/>
    </row>
    <row r="103" spans="1:17" hidden="1">
      <c r="A103" s="58"/>
      <c r="B103" s="844"/>
      <c r="C103" s="845"/>
      <c r="D103" s="59"/>
      <c r="E103" s="59"/>
      <c r="F103" s="59"/>
      <c r="G103" s="60"/>
      <c r="H103" s="60"/>
      <c r="I103" s="60"/>
      <c r="J103" s="61"/>
      <c r="K103" s="62"/>
      <c r="L103" s="63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60"/>
      <c r="H104" s="60"/>
      <c r="I104" s="60"/>
      <c r="J104" s="61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60"/>
      <c r="H105" s="60"/>
      <c r="I105" s="60"/>
      <c r="J105" s="62"/>
      <c r="K105" s="67"/>
      <c r="L105" s="68"/>
      <c r="M105" s="64"/>
      <c r="N105" s="65"/>
      <c r="O105" s="66"/>
      <c r="P105" s="6"/>
    </row>
    <row r="106" spans="1:17" hidden="1">
      <c r="A106" s="58"/>
      <c r="B106" s="844"/>
      <c r="C106" s="845"/>
      <c r="D106" s="59"/>
      <c r="E106" s="59"/>
      <c r="F106" s="59"/>
      <c r="G106" s="60"/>
      <c r="H106" s="60"/>
      <c r="I106" s="60"/>
      <c r="J106" s="61"/>
      <c r="K106" s="67"/>
      <c r="L106" s="68"/>
      <c r="M106" s="64"/>
      <c r="N106" s="65"/>
      <c r="O106" s="66"/>
      <c r="P106" s="6"/>
    </row>
    <row r="107" spans="1:17" hidden="1">
      <c r="A107" s="58"/>
      <c r="B107" s="846"/>
      <c r="C107" s="846"/>
      <c r="D107" s="59"/>
      <c r="E107" s="59"/>
      <c r="F107" s="59"/>
      <c r="G107" s="60"/>
      <c r="H107" s="60"/>
      <c r="I107" s="60"/>
      <c r="J107" s="61"/>
      <c r="K107" s="67"/>
      <c r="L107" s="68"/>
      <c r="M107" s="64"/>
      <c r="N107" s="65">
        <f>SUM(D107:M107)*1490000</f>
        <v>0</v>
      </c>
      <c r="O107" s="66"/>
      <c r="P107" s="6"/>
    </row>
    <row r="108" spans="1:17" hidden="1">
      <c r="A108" s="69">
        <v>1</v>
      </c>
      <c r="B108" s="847"/>
      <c r="C108" s="847"/>
      <c r="D108" s="70"/>
      <c r="E108" s="70"/>
      <c r="F108" s="70"/>
      <c r="G108" s="71"/>
      <c r="H108" s="71"/>
      <c r="I108" s="71"/>
      <c r="J108" s="72"/>
      <c r="K108" s="73"/>
      <c r="L108" s="74"/>
      <c r="M108" s="75"/>
      <c r="N108" s="65"/>
      <c r="O108" s="77"/>
      <c r="P108" s="6"/>
    </row>
    <row r="109" spans="1:17">
      <c r="A109" s="17"/>
      <c r="B109" s="17"/>
      <c r="C109" s="17"/>
      <c r="D109" s="17"/>
      <c r="E109" s="17"/>
      <c r="F109" s="17"/>
      <c r="G109" s="17"/>
      <c r="H109" s="17"/>
      <c r="I109" s="17"/>
      <c r="J109" s="848" t="s">
        <v>438</v>
      </c>
      <c r="K109" s="848"/>
      <c r="L109" s="848"/>
      <c r="M109" s="848"/>
      <c r="N109" s="848"/>
      <c r="O109" s="848"/>
      <c r="P109" s="130"/>
    </row>
    <row r="110" spans="1:17" ht="15.4" customHeight="1">
      <c r="A110" s="812" t="s">
        <v>19</v>
      </c>
      <c r="B110" s="812"/>
      <c r="C110" s="812"/>
      <c r="D110" s="136"/>
      <c r="E110" s="812" t="s">
        <v>20</v>
      </c>
      <c r="F110" s="812"/>
      <c r="G110" s="2"/>
      <c r="H110" s="2"/>
      <c r="I110" s="2"/>
      <c r="J110" s="812" t="s">
        <v>21</v>
      </c>
      <c r="K110" s="812"/>
      <c r="L110" s="812"/>
      <c r="M110" s="812"/>
      <c r="N110" s="812"/>
      <c r="O110" s="812"/>
      <c r="P110" s="6"/>
    </row>
    <row r="111" spans="1:17" ht="15.4" customHeight="1">
      <c r="A111" s="7"/>
      <c r="B111" s="3"/>
      <c r="C111" s="13"/>
      <c r="E111" s="3"/>
      <c r="F111" s="3"/>
      <c r="G111" s="3"/>
      <c r="H111" s="3"/>
      <c r="I111" s="3"/>
      <c r="K111" s="3"/>
      <c r="L111" s="7"/>
      <c r="M111" s="3"/>
      <c r="N111" s="3"/>
      <c r="O111" s="3"/>
      <c r="P111" s="6"/>
    </row>
    <row r="112" spans="1:17" ht="23.25" customHeight="1">
      <c r="A112" s="7"/>
      <c r="B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6"/>
    </row>
    <row r="113" spans="1:16" ht="21" customHeight="1">
      <c r="A113" s="841" t="s">
        <v>568</v>
      </c>
      <c r="B113" s="841"/>
      <c r="C113" s="841"/>
      <c r="E113" s="841" t="s">
        <v>149</v>
      </c>
      <c r="F113" s="841"/>
      <c r="G113" s="19"/>
      <c r="H113" s="19"/>
      <c r="I113" s="19"/>
      <c r="J113" s="841" t="s">
        <v>43</v>
      </c>
      <c r="K113" s="841"/>
      <c r="L113" s="841"/>
      <c r="M113" s="841"/>
      <c r="N113" s="841"/>
      <c r="O113" s="841"/>
      <c r="P113" s="6"/>
    </row>
    <row r="114" spans="1:16">
      <c r="A114" s="5"/>
      <c r="B114" s="5"/>
      <c r="C114" s="5"/>
      <c r="D114" s="4"/>
      <c r="E114" s="5"/>
      <c r="F114" s="5"/>
      <c r="G114" s="5"/>
      <c r="H114" s="5"/>
      <c r="I114" s="5"/>
      <c r="K114" s="2"/>
      <c r="L114" s="5"/>
      <c r="M114" s="5"/>
      <c r="N114" s="5"/>
      <c r="O114" s="2"/>
      <c r="P114" s="6"/>
    </row>
    <row r="115" spans="1:16">
      <c r="A115" s="849" t="s">
        <v>22</v>
      </c>
      <c r="B115" s="849"/>
      <c r="C115" s="849"/>
      <c r="D115" s="849"/>
      <c r="E115" s="849"/>
      <c r="F115" s="849"/>
      <c r="G115" s="849"/>
      <c r="H115" s="849"/>
      <c r="I115" s="849"/>
      <c r="J115" s="849"/>
      <c r="K115" s="849"/>
      <c r="L115" s="849"/>
      <c r="M115" s="849"/>
      <c r="N115" s="849"/>
      <c r="O115" s="849"/>
      <c r="P115" s="6"/>
    </row>
    <row r="116" spans="1:16">
      <c r="A116" s="5"/>
      <c r="B116" s="5"/>
      <c r="C116" s="5"/>
      <c r="D116" s="5"/>
      <c r="E116" s="5"/>
      <c r="F116" s="5"/>
      <c r="G116" s="5"/>
      <c r="H116" s="850" t="s">
        <v>24</v>
      </c>
      <c r="I116" s="850"/>
      <c r="J116" s="850"/>
      <c r="K116" s="850"/>
      <c r="L116" s="850"/>
      <c r="M116" s="850"/>
      <c r="N116" s="850"/>
      <c r="O116" s="850"/>
      <c r="P116" s="6"/>
    </row>
    <row r="117" spans="1:16">
      <c r="A117" s="7"/>
      <c r="B117" s="812" t="s">
        <v>23</v>
      </c>
      <c r="C117" s="812"/>
      <c r="D117" s="812"/>
      <c r="E117" s="7"/>
      <c r="F117" s="7"/>
      <c r="G117" s="7"/>
      <c r="H117" s="812" t="s">
        <v>39</v>
      </c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2"/>
      <c r="B118" s="812"/>
      <c r="C118" s="812"/>
      <c r="D118" s="812"/>
      <c r="E118" s="7"/>
      <c r="F118" s="7"/>
      <c r="G118" s="7"/>
      <c r="H118" s="812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7"/>
      <c r="B119" s="7"/>
      <c r="C119" s="7"/>
      <c r="D119" s="7"/>
      <c r="E119" s="7"/>
      <c r="F119" s="7"/>
      <c r="G119" s="7"/>
      <c r="H119" s="812"/>
      <c r="I119" s="812"/>
      <c r="J119" s="812"/>
      <c r="K119" s="812"/>
      <c r="L119" s="812"/>
      <c r="M119" s="812"/>
      <c r="N119" s="812"/>
      <c r="O119" s="812"/>
      <c r="P119" s="6"/>
    </row>
    <row r="120" spans="1:16">
      <c r="A120" s="809"/>
      <c r="B120" s="809"/>
      <c r="C120" s="809"/>
      <c r="D120" s="809"/>
      <c r="E120" s="809"/>
      <c r="F120" s="809"/>
      <c r="G120" s="809"/>
      <c r="H120" s="809"/>
      <c r="I120" s="809"/>
      <c r="J120" s="809"/>
      <c r="K120" s="851"/>
      <c r="L120" s="851"/>
      <c r="M120" s="851"/>
      <c r="N120" s="851"/>
      <c r="O120" s="851"/>
      <c r="P120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100:O101"/>
    <mergeCell ref="C17:D17"/>
    <mergeCell ref="B18:D18"/>
    <mergeCell ref="B19:D19"/>
    <mergeCell ref="B20:D20"/>
    <mergeCell ref="A98:O98"/>
    <mergeCell ref="A99:D99"/>
    <mergeCell ref="E99:O99"/>
    <mergeCell ref="A100:A101"/>
    <mergeCell ref="B100:C101"/>
    <mergeCell ref="D100:L100"/>
    <mergeCell ref="M100:M101"/>
    <mergeCell ref="N100:N101"/>
    <mergeCell ref="A113:C113"/>
    <mergeCell ref="E113:F113"/>
    <mergeCell ref="J113:O113"/>
    <mergeCell ref="B102:C102"/>
    <mergeCell ref="B103:C103"/>
    <mergeCell ref="B104:C104"/>
    <mergeCell ref="B105:C105"/>
    <mergeCell ref="B106:C106"/>
    <mergeCell ref="B107:C107"/>
    <mergeCell ref="B108:C108"/>
    <mergeCell ref="J109:O109"/>
    <mergeCell ref="A110:C110"/>
    <mergeCell ref="E110:F110"/>
    <mergeCell ref="J110:O110"/>
    <mergeCell ref="A115:O115"/>
    <mergeCell ref="H116:O116"/>
    <mergeCell ref="B117:D118"/>
    <mergeCell ref="H117:O119"/>
    <mergeCell ref="A120:J120"/>
    <mergeCell ref="K120:O120"/>
  </mergeCells>
  <printOptions horizontalCentered="1"/>
  <pageMargins left="0" right="0" top="0.19685039370078741" bottom="0" header="0.23622047244094491" footer="0"/>
  <pageSetup paperSize="9" scale="8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4">
    <tabColor rgb="FFFF0000"/>
  </sheetPr>
  <dimension ref="A1:R52"/>
  <sheetViews>
    <sheetView showGridLines="0" topLeftCell="A5" workbookViewId="0">
      <selection activeCell="I23" sqref="I23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5" width="14.5" style="345" customWidth="1"/>
    <col min="6" max="6" width="15.83203125" style="345" bestFit="1" customWidth="1"/>
    <col min="7" max="8" width="11.5" style="345" hidden="1" customWidth="1"/>
    <col min="9" max="9" width="15.1640625" style="345" bestFit="1" customWidth="1"/>
    <col min="10" max="10" width="11.1640625" style="345" customWidth="1"/>
    <col min="11" max="11" width="8.1640625" style="345" bestFit="1" customWidth="1"/>
    <col min="12" max="12" width="11.1640625" style="345" customWidth="1"/>
    <col min="13" max="13" width="11.83203125" style="345" customWidth="1"/>
    <col min="14" max="14" width="13.6640625" style="345" customWidth="1"/>
    <col min="15" max="15" width="16.6640625" style="345" customWidth="1"/>
    <col min="16" max="16" width="13.5" style="345" customWidth="1"/>
    <col min="17" max="16384" width="9.33203125" style="34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581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351" t="s">
        <v>17</v>
      </c>
      <c r="D16" s="351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575</v>
      </c>
      <c r="N16" s="18" t="s">
        <v>16</v>
      </c>
      <c r="O16" s="818"/>
      <c r="P16" s="6"/>
    </row>
    <row r="17" spans="1:16" s="16" customFormat="1" ht="11.25">
      <c r="A17" s="350">
        <v>1</v>
      </c>
      <c r="B17" s="350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9.5" customHeight="1">
      <c r="A18" s="31"/>
      <c r="B18" s="826" t="s">
        <v>7</v>
      </c>
      <c r="C18" s="826"/>
      <c r="D18" s="826"/>
      <c r="E18" s="32">
        <f>SUM(E20:E29)</f>
        <v>5400000</v>
      </c>
      <c r="F18" s="32"/>
      <c r="G18" s="32">
        <f>SUM(G20:G29)</f>
        <v>13909448</v>
      </c>
      <c r="H18" s="32">
        <f>SUM(H20:H29)</f>
        <v>13909448</v>
      </c>
      <c r="I18" s="32"/>
      <c r="J18" s="32"/>
      <c r="K18" s="32"/>
      <c r="L18" s="32"/>
      <c r="M18" s="32">
        <f>M19</f>
        <v>5400000</v>
      </c>
      <c r="N18" s="32"/>
      <c r="O18" s="266"/>
      <c r="P18" s="6"/>
    </row>
    <row r="19" spans="1:16" ht="19.5" customHeight="1">
      <c r="A19" s="34" t="s">
        <v>25</v>
      </c>
      <c r="B19" s="814" t="s">
        <v>26</v>
      </c>
      <c r="C19" s="815"/>
      <c r="D19" s="816"/>
      <c r="E19" s="35">
        <f>SUM(E20:E28)</f>
        <v>5400000</v>
      </c>
      <c r="F19" s="35"/>
      <c r="G19" s="35">
        <f>SUM(G20:G28)</f>
        <v>13909448</v>
      </c>
      <c r="H19" s="35">
        <f>SUM(H20:H28)</f>
        <v>13909448</v>
      </c>
      <c r="I19" s="35"/>
      <c r="J19" s="35"/>
      <c r="K19" s="35"/>
      <c r="L19" s="35"/>
      <c r="M19" s="35">
        <f>SUM(M20:M28)</f>
        <v>5400000</v>
      </c>
      <c r="N19" s="35"/>
      <c r="O19" s="36"/>
      <c r="P19" s="10"/>
    </row>
    <row r="20" spans="1:16" ht="24.75" customHeight="1">
      <c r="A20" s="37">
        <v>1</v>
      </c>
      <c r="B20" s="92" t="s">
        <v>350</v>
      </c>
      <c r="C20" s="95" t="s">
        <v>363</v>
      </c>
      <c r="D20" s="39" t="s">
        <v>143</v>
      </c>
      <c r="E20" s="35">
        <f t="shared" ref="E20:E28" si="0">M20</f>
        <v>600000</v>
      </c>
      <c r="F20" s="127"/>
      <c r="G20" s="127"/>
      <c r="H20" s="127"/>
      <c r="I20" s="40"/>
      <c r="J20" s="40"/>
      <c r="K20" s="35"/>
      <c r="L20" s="40"/>
      <c r="M20" s="275">
        <v>600000</v>
      </c>
      <c r="N20" s="35"/>
      <c r="O20" s="78"/>
      <c r="P20" s="10"/>
    </row>
    <row r="21" spans="1:16" ht="24.75" customHeight="1">
      <c r="A21" s="37">
        <v>2</v>
      </c>
      <c r="B21" s="92" t="s">
        <v>351</v>
      </c>
      <c r="C21" s="95" t="s">
        <v>364</v>
      </c>
      <c r="D21" s="39" t="s">
        <v>143</v>
      </c>
      <c r="E21" s="35">
        <f t="shared" si="0"/>
        <v>600000</v>
      </c>
      <c r="F21" s="127"/>
      <c r="G21" s="127"/>
      <c r="H21" s="127"/>
      <c r="I21" s="40"/>
      <c r="J21" s="40"/>
      <c r="K21" s="35"/>
      <c r="L21" s="35"/>
      <c r="M21" s="275">
        <v>600000</v>
      </c>
      <c r="N21" s="35"/>
      <c r="O21" s="78"/>
      <c r="P21" s="10"/>
    </row>
    <row r="22" spans="1:16" ht="24.7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si="0"/>
        <v>600000</v>
      </c>
      <c r="F22" s="127"/>
      <c r="G22" s="127"/>
      <c r="H22" s="127"/>
      <c r="I22" s="40"/>
      <c r="J22" s="40"/>
      <c r="K22" s="35"/>
      <c r="L22" s="35"/>
      <c r="M22" s="275">
        <v>600000</v>
      </c>
      <c r="N22" s="35"/>
      <c r="O22" s="78"/>
      <c r="P22" s="10"/>
    </row>
    <row r="23" spans="1:16" ht="24.7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0"/>
        <v>600000</v>
      </c>
      <c r="F23" s="127"/>
      <c r="G23" s="127"/>
      <c r="H23" s="127"/>
      <c r="I23" s="40"/>
      <c r="J23" s="40"/>
      <c r="K23" s="35"/>
      <c r="L23" s="35"/>
      <c r="M23" s="275">
        <v>600000</v>
      </c>
      <c r="N23" s="35"/>
      <c r="O23" s="78"/>
      <c r="P23" s="10">
        <f>9284339-F23</f>
        <v>9284339</v>
      </c>
    </row>
    <row r="24" spans="1:16" ht="24.75" customHeight="1">
      <c r="A24" s="37">
        <v>5</v>
      </c>
      <c r="B24" s="92" t="s">
        <v>355</v>
      </c>
      <c r="C24" s="95" t="s">
        <v>368</v>
      </c>
      <c r="D24" s="39" t="s">
        <v>143</v>
      </c>
      <c r="E24" s="35">
        <f t="shared" si="0"/>
        <v>600000</v>
      </c>
      <c r="F24" s="127"/>
      <c r="G24" s="127"/>
      <c r="H24" s="127"/>
      <c r="I24" s="40"/>
      <c r="J24" s="40"/>
      <c r="K24" s="35"/>
      <c r="L24" s="35"/>
      <c r="M24" s="275">
        <v>600000</v>
      </c>
      <c r="N24" s="35"/>
      <c r="O24" s="36"/>
      <c r="P24" s="10"/>
    </row>
    <row r="25" spans="1:16" s="347" customFormat="1" ht="21" customHeight="1">
      <c r="A25" s="37">
        <v>6</v>
      </c>
      <c r="B25" s="27" t="s">
        <v>66</v>
      </c>
      <c r="C25" s="144" t="s">
        <v>116</v>
      </c>
      <c r="D25" s="145" t="s">
        <v>143</v>
      </c>
      <c r="E25" s="35">
        <f t="shared" si="0"/>
        <v>600000</v>
      </c>
      <c r="F25" s="274"/>
      <c r="G25" s="147">
        <v>6688759</v>
      </c>
      <c r="H25" s="147">
        <v>6688759</v>
      </c>
      <c r="I25" s="147"/>
      <c r="J25" s="147"/>
      <c r="K25" s="146"/>
      <c r="L25" s="146"/>
      <c r="M25" s="275">
        <v>600000</v>
      </c>
      <c r="N25" s="146"/>
      <c r="O25" s="148"/>
      <c r="P25" s="135"/>
    </row>
    <row r="26" spans="1:16" s="347" customFormat="1" ht="22.5" customHeight="1">
      <c r="A26" s="37">
        <v>7</v>
      </c>
      <c r="B26" s="96" t="s">
        <v>221</v>
      </c>
      <c r="C26" s="95" t="s">
        <v>291</v>
      </c>
      <c r="D26" s="145" t="s">
        <v>143</v>
      </c>
      <c r="E26" s="35">
        <f t="shared" si="0"/>
        <v>600000</v>
      </c>
      <c r="F26" s="271"/>
      <c r="G26" s="94">
        <v>7220689</v>
      </c>
      <c r="H26" s="94">
        <v>7220689</v>
      </c>
      <c r="I26" s="147"/>
      <c r="J26" s="147"/>
      <c r="K26" s="146"/>
      <c r="L26" s="146"/>
      <c r="M26" s="275">
        <v>600000</v>
      </c>
      <c r="N26" s="146"/>
      <c r="O26" s="157"/>
      <c r="P26" s="135"/>
    </row>
    <row r="27" spans="1:16" ht="23.25" customHeight="1">
      <c r="A27" s="37">
        <v>8</v>
      </c>
      <c r="B27" s="92" t="s">
        <v>359</v>
      </c>
      <c r="C27" s="95" t="s">
        <v>372</v>
      </c>
      <c r="D27" s="39" t="s">
        <v>143</v>
      </c>
      <c r="E27" s="35">
        <f t="shared" si="0"/>
        <v>600000</v>
      </c>
      <c r="F27" s="127"/>
      <c r="G27" s="127"/>
      <c r="H27" s="127"/>
      <c r="I27" s="40"/>
      <c r="J27" s="40"/>
      <c r="K27" s="35"/>
      <c r="L27" s="35"/>
      <c r="M27" s="275">
        <v>600000</v>
      </c>
      <c r="N27" s="35"/>
      <c r="O27" s="36"/>
      <c r="P27" s="10"/>
    </row>
    <row r="28" spans="1:16" ht="21.75" customHeight="1">
      <c r="A28" s="37">
        <v>9</v>
      </c>
      <c r="B28" s="233" t="s">
        <v>362</v>
      </c>
      <c r="C28" s="234" t="s">
        <v>375</v>
      </c>
      <c r="D28" s="235" t="s">
        <v>143</v>
      </c>
      <c r="E28" s="35">
        <f t="shared" si="0"/>
        <v>600000</v>
      </c>
      <c r="F28" s="177"/>
      <c r="G28" s="177"/>
      <c r="H28" s="177"/>
      <c r="I28" s="40"/>
      <c r="J28" s="236"/>
      <c r="K28" s="175"/>
      <c r="L28" s="175"/>
      <c r="M28" s="275">
        <v>600000</v>
      </c>
      <c r="N28" s="175"/>
      <c r="O28" s="176"/>
      <c r="P28" s="10"/>
    </row>
    <row r="29" spans="1:16" ht="18.75" customHeight="1">
      <c r="A29" s="237" t="s">
        <v>377</v>
      </c>
      <c r="B29" s="859" t="s">
        <v>378</v>
      </c>
      <c r="C29" s="859"/>
      <c r="D29" s="859"/>
      <c r="E29" s="238">
        <v>0</v>
      </c>
      <c r="F29" s="238"/>
      <c r="G29" s="238">
        <v>0</v>
      </c>
      <c r="H29" s="238">
        <v>0</v>
      </c>
      <c r="I29" s="238"/>
      <c r="J29" s="238"/>
      <c r="K29" s="238"/>
      <c r="L29" s="238"/>
      <c r="M29" s="238"/>
      <c r="N29" s="238"/>
      <c r="O29" s="239"/>
      <c r="P29" s="232" t="e">
        <f>E19-#REF!</f>
        <v>#REF!</v>
      </c>
    </row>
    <row r="30" spans="1:16" s="347" customFormat="1" ht="15.75" customHeight="1">
      <c r="A30" s="860" t="s">
        <v>580</v>
      </c>
      <c r="B30" s="860"/>
      <c r="C30" s="860"/>
      <c r="D30" s="860"/>
      <c r="E30" s="860"/>
      <c r="F30" s="860"/>
      <c r="G30" s="860"/>
      <c r="H30" s="860"/>
      <c r="I30" s="860"/>
      <c r="J30" s="860"/>
      <c r="K30" s="860"/>
      <c r="L30" s="860"/>
      <c r="M30" s="860"/>
      <c r="N30" s="860"/>
      <c r="O30" s="860"/>
      <c r="P30" s="185"/>
    </row>
    <row r="31" spans="1:16" s="347" customFormat="1" ht="23.25" customHeight="1">
      <c r="A31" s="861" t="s">
        <v>576</v>
      </c>
      <c r="B31" s="861"/>
      <c r="C31" s="861"/>
      <c r="D31" s="861"/>
      <c r="E31" s="862"/>
      <c r="F31" s="862"/>
      <c r="G31" s="862"/>
      <c r="H31" s="862"/>
      <c r="I31" s="862"/>
      <c r="J31" s="862"/>
      <c r="K31" s="862"/>
      <c r="L31" s="862"/>
      <c r="M31" s="862"/>
      <c r="N31" s="862"/>
      <c r="O31" s="862"/>
      <c r="P31" s="187"/>
    </row>
    <row r="32" spans="1:16" s="347" customFormat="1" ht="15.4" hidden="1" customHeight="1">
      <c r="A32" s="858" t="s">
        <v>27</v>
      </c>
      <c r="B32" s="863" t="s">
        <v>145</v>
      </c>
      <c r="C32" s="863"/>
      <c r="D32" s="858" t="s">
        <v>30</v>
      </c>
      <c r="E32" s="858"/>
      <c r="F32" s="858"/>
      <c r="G32" s="858"/>
      <c r="H32" s="858"/>
      <c r="I32" s="858"/>
      <c r="J32" s="858"/>
      <c r="K32" s="858"/>
      <c r="L32" s="858"/>
      <c r="M32" s="858" t="s">
        <v>40</v>
      </c>
      <c r="N32" s="864" t="s">
        <v>31</v>
      </c>
      <c r="O32" s="858" t="s">
        <v>9</v>
      </c>
      <c r="P32" s="187"/>
    </row>
    <row r="33" spans="1:17" s="347" customFormat="1" ht="53.25" hidden="1" customHeight="1">
      <c r="A33" s="858"/>
      <c r="B33" s="863"/>
      <c r="C33" s="863"/>
      <c r="D33" s="188" t="s">
        <v>32</v>
      </c>
      <c r="E33" s="189" t="s">
        <v>33</v>
      </c>
      <c r="F33" s="189"/>
      <c r="G33" s="189" t="s">
        <v>34</v>
      </c>
      <c r="H33" s="189" t="s">
        <v>34</v>
      </c>
      <c r="I33" s="189" t="s">
        <v>35</v>
      </c>
      <c r="J33" s="189" t="s">
        <v>147</v>
      </c>
      <c r="K33" s="189" t="s">
        <v>313</v>
      </c>
      <c r="L33" s="189" t="s">
        <v>146</v>
      </c>
      <c r="M33" s="858"/>
      <c r="N33" s="864"/>
      <c r="O33" s="858"/>
      <c r="P33" s="187"/>
    </row>
    <row r="34" spans="1:17" s="231" customFormat="1" hidden="1">
      <c r="A34" s="190" t="s">
        <v>37</v>
      </c>
      <c r="B34" s="853" t="s">
        <v>412</v>
      </c>
      <c r="C34" s="853"/>
      <c r="D34" s="191">
        <f>SUM(D35:D40)</f>
        <v>0</v>
      </c>
      <c r="E34" s="191">
        <f>SUM(E35:E40)</f>
        <v>0</v>
      </c>
      <c r="F34" s="191"/>
      <c r="G34" s="191">
        <f t="shared" ref="G34:N34" si="1">SUM(G35:G40)</f>
        <v>-0.3</v>
      </c>
      <c r="H34" s="191">
        <f t="shared" si="1"/>
        <v>-0.3</v>
      </c>
      <c r="I34" s="192">
        <f t="shared" si="1"/>
        <v>-1.2</v>
      </c>
      <c r="J34" s="193">
        <f t="shared" si="1"/>
        <v>0</v>
      </c>
      <c r="K34" s="191">
        <f t="shared" si="1"/>
        <v>0</v>
      </c>
      <c r="L34" s="194">
        <f t="shared" si="1"/>
        <v>-0.2</v>
      </c>
      <c r="M34" s="195">
        <f t="shared" si="1"/>
        <v>0</v>
      </c>
      <c r="N34" s="184">
        <f t="shared" si="1"/>
        <v>-2979999.9999999995</v>
      </c>
      <c r="O34" s="196"/>
      <c r="P34" s="229"/>
      <c r="Q34" s="230"/>
    </row>
    <row r="35" spans="1:17" s="347" customFormat="1" hidden="1">
      <c r="A35" s="197"/>
      <c r="B35" s="854"/>
      <c r="C35" s="854"/>
      <c r="D35" s="198"/>
      <c r="E35" s="198"/>
      <c r="F35" s="198"/>
      <c r="G35" s="198"/>
      <c r="H35" s="198"/>
      <c r="I35" s="199"/>
      <c r="J35" s="200"/>
      <c r="K35" s="201"/>
      <c r="L35" s="202"/>
      <c r="M35" s="195"/>
      <c r="N35" s="184"/>
      <c r="O35" s="203"/>
      <c r="P35" s="187"/>
    </row>
    <row r="36" spans="1:17" s="347" customFormat="1" hidden="1">
      <c r="A36" s="197"/>
      <c r="B36" s="854"/>
      <c r="C36" s="854"/>
      <c r="D36" s="198"/>
      <c r="E36" s="198"/>
      <c r="F36" s="198"/>
      <c r="G36" s="198"/>
      <c r="H36" s="198"/>
      <c r="I36" s="199"/>
      <c r="J36" s="200"/>
      <c r="K36" s="204"/>
      <c r="L36" s="202"/>
      <c r="M36" s="195"/>
      <c r="N36" s="184"/>
      <c r="O36" s="203"/>
      <c r="P36" s="187"/>
    </row>
    <row r="37" spans="1:17" s="347" customFormat="1" hidden="1">
      <c r="A37" s="197"/>
      <c r="B37" s="854"/>
      <c r="C37" s="854"/>
      <c r="D37" s="198"/>
      <c r="E37" s="198"/>
      <c r="F37" s="198"/>
      <c r="G37" s="198"/>
      <c r="H37" s="198"/>
      <c r="I37" s="199"/>
      <c r="J37" s="201"/>
      <c r="K37" s="204"/>
      <c r="L37" s="202"/>
      <c r="M37" s="195"/>
      <c r="N37" s="184"/>
      <c r="O37" s="203"/>
      <c r="P37" s="187"/>
    </row>
    <row r="38" spans="1:17" s="347" customFormat="1" ht="15" hidden="1" customHeight="1">
      <c r="A38" s="197"/>
      <c r="B38" s="854"/>
      <c r="C38" s="854"/>
      <c r="D38" s="198"/>
      <c r="E38" s="198"/>
      <c r="F38" s="198"/>
      <c r="G38" s="198"/>
      <c r="H38" s="198"/>
      <c r="I38" s="199"/>
      <c r="J38" s="200"/>
      <c r="K38" s="204"/>
      <c r="L38" s="202"/>
      <c r="M38" s="195"/>
      <c r="N38" s="184"/>
      <c r="O38" s="203"/>
      <c r="P38" s="187"/>
    </row>
    <row r="39" spans="1:17" s="347" customFormat="1" hidden="1">
      <c r="A39" s="197">
        <v>1</v>
      </c>
      <c r="B39" s="855"/>
      <c r="C39" s="855"/>
      <c r="D39" s="198"/>
      <c r="E39" s="198"/>
      <c r="F39" s="198"/>
      <c r="G39" s="198"/>
      <c r="H39" s="198"/>
      <c r="I39" s="199"/>
      <c r="J39" s="200"/>
      <c r="K39" s="204"/>
      <c r="L39" s="202"/>
      <c r="M39" s="195"/>
      <c r="N39" s="184">
        <f>SUM(D39:M39)*1490000</f>
        <v>0</v>
      </c>
      <c r="O39" s="203"/>
      <c r="P39" s="187"/>
    </row>
    <row r="40" spans="1:17" s="347" customFormat="1" hidden="1">
      <c r="A40" s="197">
        <v>1</v>
      </c>
      <c r="B40" s="855" t="s">
        <v>376</v>
      </c>
      <c r="C40" s="855"/>
      <c r="D40" s="198"/>
      <c r="E40" s="198"/>
      <c r="F40" s="198"/>
      <c r="G40" s="198">
        <v>-0.3</v>
      </c>
      <c r="H40" s="198">
        <v>-0.3</v>
      </c>
      <c r="I40" s="199">
        <v>-1.2</v>
      </c>
      <c r="J40" s="200"/>
      <c r="K40" s="204"/>
      <c r="L40" s="206">
        <v>-0.2</v>
      </c>
      <c r="M40" s="195"/>
      <c r="N40" s="184">
        <f>SUM(D40:M40)*1490000</f>
        <v>-2979999.9999999995</v>
      </c>
      <c r="O40" s="203" t="s">
        <v>415</v>
      </c>
      <c r="P40" s="187"/>
    </row>
    <row r="41" spans="1:17" s="347" customFormat="1">
      <c r="A41" s="180"/>
      <c r="B41" s="180"/>
      <c r="C41" s="180"/>
      <c r="D41" s="180"/>
      <c r="E41" s="180"/>
      <c r="F41" s="180"/>
      <c r="G41" s="180"/>
      <c r="H41" s="180"/>
      <c r="I41" s="180"/>
      <c r="J41" s="856" t="s">
        <v>438</v>
      </c>
      <c r="K41" s="856"/>
      <c r="L41" s="856"/>
      <c r="M41" s="856"/>
      <c r="N41" s="856"/>
      <c r="O41" s="856"/>
      <c r="P41" s="187"/>
    </row>
    <row r="42" spans="1:17" s="347" customFormat="1" ht="15.4" customHeight="1">
      <c r="A42" s="857" t="s">
        <v>19</v>
      </c>
      <c r="B42" s="857"/>
      <c r="C42" s="857"/>
      <c r="E42" s="857" t="s">
        <v>20</v>
      </c>
      <c r="F42" s="857"/>
      <c r="G42" s="857"/>
      <c r="H42" s="857"/>
      <c r="I42" s="207"/>
      <c r="J42" s="857" t="s">
        <v>21</v>
      </c>
      <c r="K42" s="857"/>
      <c r="L42" s="857"/>
      <c r="M42" s="857"/>
      <c r="N42" s="857"/>
      <c r="O42" s="857"/>
      <c r="P42" s="187"/>
    </row>
    <row r="43" spans="1:17" s="347" customFormat="1" ht="15.4" customHeight="1">
      <c r="A43" s="180"/>
      <c r="B43" s="208"/>
      <c r="C43" s="209"/>
      <c r="E43" s="208"/>
      <c r="F43" s="208"/>
      <c r="G43" s="208"/>
      <c r="H43" s="208"/>
      <c r="I43" s="208"/>
      <c r="K43" s="208"/>
      <c r="L43" s="180"/>
      <c r="M43" s="208"/>
      <c r="N43" s="208"/>
      <c r="O43" s="208"/>
      <c r="P43" s="187"/>
    </row>
    <row r="44" spans="1:17" s="347" customFormat="1" ht="40.5" customHeight="1">
      <c r="A44" s="180"/>
      <c r="B44" s="180"/>
      <c r="C44" s="181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7"/>
    </row>
    <row r="45" spans="1:17" s="347" customFormat="1" ht="18" customHeight="1">
      <c r="A45" s="852" t="s">
        <v>568</v>
      </c>
      <c r="B45" s="852"/>
      <c r="C45" s="852"/>
      <c r="E45" s="852" t="s">
        <v>149</v>
      </c>
      <c r="F45" s="852"/>
      <c r="G45" s="852"/>
      <c r="H45" s="852"/>
      <c r="I45" s="210"/>
      <c r="J45" s="852" t="s">
        <v>43</v>
      </c>
      <c r="K45" s="852"/>
      <c r="L45" s="852"/>
      <c r="M45" s="852"/>
      <c r="N45" s="852"/>
      <c r="O45" s="852"/>
      <c r="P45" s="187"/>
    </row>
    <row r="46" spans="1:17" s="347" customFormat="1" ht="6.75" customHeight="1">
      <c r="A46" s="182"/>
      <c r="B46" s="182"/>
      <c r="C46" s="182"/>
      <c r="D46" s="183"/>
      <c r="E46" s="182"/>
      <c r="F46" s="182"/>
      <c r="G46" s="182"/>
      <c r="H46" s="182"/>
      <c r="I46" s="182"/>
      <c r="K46" s="179"/>
      <c r="L46" s="182"/>
      <c r="M46" s="182"/>
      <c r="N46" s="182"/>
      <c r="O46" s="179"/>
      <c r="P46" s="178"/>
    </row>
    <row r="47" spans="1:17" ht="26.25" customHeight="1">
      <c r="A47" s="849" t="s">
        <v>22</v>
      </c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6"/>
    </row>
    <row r="48" spans="1:17" ht="15.4" customHeight="1">
      <c r="A48" s="5"/>
      <c r="B48" s="5"/>
      <c r="C48" s="5"/>
      <c r="D48" s="5"/>
      <c r="E48" s="5"/>
      <c r="F48" s="5"/>
      <c r="G48" s="5"/>
      <c r="H48" s="5"/>
      <c r="I48" s="850" t="s">
        <v>24</v>
      </c>
      <c r="J48" s="850"/>
      <c r="K48" s="850"/>
      <c r="L48" s="850"/>
      <c r="M48" s="850"/>
      <c r="N48" s="850"/>
      <c r="O48" s="850"/>
      <c r="P48" s="6"/>
    </row>
    <row r="49" spans="1:16" ht="15.75" customHeight="1">
      <c r="A49" s="7"/>
      <c r="B49" s="812" t="s">
        <v>23</v>
      </c>
      <c r="C49" s="812"/>
      <c r="D49" s="812"/>
      <c r="E49" s="7"/>
      <c r="F49" s="7"/>
      <c r="G49" s="7"/>
      <c r="H49" s="7"/>
      <c r="I49" s="812" t="s">
        <v>39</v>
      </c>
      <c r="J49" s="812"/>
      <c r="K49" s="812"/>
      <c r="L49" s="812"/>
      <c r="M49" s="812"/>
      <c r="N49" s="812"/>
      <c r="O49" s="812"/>
      <c r="P49" s="6"/>
    </row>
    <row r="50" spans="1:16" ht="18.75" customHeight="1">
      <c r="A50" s="2"/>
      <c r="B50" s="812"/>
      <c r="C50" s="812"/>
      <c r="D50" s="812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2.75" customHeight="1">
      <c r="A51" s="7"/>
      <c r="B51" s="7"/>
      <c r="C51" s="7"/>
      <c r="D51" s="7"/>
      <c r="E51" s="7"/>
      <c r="F51" s="7"/>
      <c r="G51" s="7"/>
      <c r="H51" s="7"/>
      <c r="I51" s="812"/>
      <c r="J51" s="812"/>
      <c r="K51" s="812"/>
      <c r="L51" s="812"/>
      <c r="M51" s="812"/>
      <c r="N51" s="812"/>
      <c r="O51" s="812"/>
      <c r="P51" s="6"/>
    </row>
    <row r="52" spans="1:16" ht="15.4" customHeight="1">
      <c r="A52" s="809"/>
      <c r="B52" s="809"/>
      <c r="C52" s="809"/>
      <c r="D52" s="809"/>
      <c r="E52" s="809"/>
      <c r="F52" s="809"/>
      <c r="G52" s="809"/>
      <c r="H52" s="809"/>
      <c r="I52" s="809"/>
      <c r="J52" s="809"/>
      <c r="K52" s="851"/>
      <c r="L52" s="851"/>
      <c r="M52" s="851"/>
      <c r="N52" s="851"/>
      <c r="O52" s="851"/>
      <c r="P52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32:O33"/>
    <mergeCell ref="C17:D17"/>
    <mergeCell ref="B18:D18"/>
    <mergeCell ref="B19:D19"/>
    <mergeCell ref="B29:D29"/>
    <mergeCell ref="A30:O30"/>
    <mergeCell ref="A31:D31"/>
    <mergeCell ref="E31:O31"/>
    <mergeCell ref="A32:A33"/>
    <mergeCell ref="B32:C33"/>
    <mergeCell ref="D32:L32"/>
    <mergeCell ref="M32:M33"/>
    <mergeCell ref="N32:N33"/>
    <mergeCell ref="A45:C45"/>
    <mergeCell ref="E45:H45"/>
    <mergeCell ref="J45:O45"/>
    <mergeCell ref="B34:C34"/>
    <mergeCell ref="B35:C35"/>
    <mergeCell ref="B36:C36"/>
    <mergeCell ref="B37:C37"/>
    <mergeCell ref="B38:C38"/>
    <mergeCell ref="B39:C39"/>
    <mergeCell ref="B40:C40"/>
    <mergeCell ref="J41:O41"/>
    <mergeCell ref="A42:C42"/>
    <mergeCell ref="E42:H42"/>
    <mergeCell ref="J42:O42"/>
    <mergeCell ref="A47:O47"/>
    <mergeCell ref="I48:O48"/>
    <mergeCell ref="B49:D50"/>
    <mergeCell ref="I49:O51"/>
    <mergeCell ref="A52:J52"/>
    <mergeCell ref="K52:O52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/>
  </sheetPr>
  <dimension ref="A1:R69"/>
  <sheetViews>
    <sheetView showGridLines="0" topLeftCell="A23" workbookViewId="0">
      <selection activeCell="A39" sqref="A39:O39"/>
    </sheetView>
  </sheetViews>
  <sheetFormatPr defaultRowHeight="15.75"/>
  <cols>
    <col min="1" max="1" width="6.6640625" style="756" customWidth="1"/>
    <col min="2" max="2" width="32.5" style="756" customWidth="1"/>
    <col min="3" max="3" width="19.1640625" style="8" customWidth="1"/>
    <col min="4" max="4" width="36" style="756" customWidth="1"/>
    <col min="5" max="5" width="14.5" style="756" customWidth="1"/>
    <col min="6" max="6" width="15.83203125" style="756" bestFit="1" customWidth="1"/>
    <col min="7" max="8" width="11.5" style="756" hidden="1" customWidth="1"/>
    <col min="9" max="9" width="15.1640625" style="756" bestFit="1" customWidth="1"/>
    <col min="10" max="10" width="11.1640625" style="756" customWidth="1"/>
    <col min="11" max="11" width="8.1640625" style="756" bestFit="1" customWidth="1"/>
    <col min="12" max="12" width="11.1640625" style="756" customWidth="1"/>
    <col min="13" max="13" width="9.83203125" style="756" bestFit="1" customWidth="1"/>
    <col min="14" max="14" width="13.6640625" style="756" customWidth="1"/>
    <col min="15" max="15" width="16.6640625" style="756" customWidth="1"/>
    <col min="16" max="16" width="13.5" style="756" customWidth="1"/>
    <col min="17" max="17" width="13.6640625" style="756" bestFit="1" customWidth="1"/>
    <col min="18" max="18" width="15" style="756" bestFit="1" customWidth="1"/>
    <col min="19" max="16384" width="9.33203125" style="756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849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758" t="s">
        <v>17</v>
      </c>
      <c r="D16" s="758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757">
        <v>1</v>
      </c>
      <c r="B17" s="757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141134560.19999999</v>
      </c>
      <c r="F18" s="32">
        <f>SUM(F20:F38)</f>
        <v>141134560.19999999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23859507.200000003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141134560.19999999</v>
      </c>
      <c r="F19" s="35">
        <f>SUM(F20:F37)</f>
        <v>141134560.19999999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23859507.200000003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14755955.400000002</v>
      </c>
      <c r="F20" s="127">
        <v>14755955.400000002</v>
      </c>
      <c r="G20" s="127"/>
      <c r="H20" s="127"/>
      <c r="I20" s="40"/>
      <c r="J20" s="40"/>
      <c r="K20" s="35"/>
      <c r="L20" s="40"/>
      <c r="M20" s="35"/>
      <c r="N20" s="35"/>
      <c r="O20" s="601">
        <f>F20-'DP6'!F20</f>
        <v>2541303.4000000022</v>
      </c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9365580.0000000019</v>
      </c>
      <c r="F21" s="127">
        <v>9365580.0000000019</v>
      </c>
      <c r="G21" s="127"/>
      <c r="H21" s="127"/>
      <c r="I21" s="40"/>
      <c r="J21" s="40"/>
      <c r="K21" s="35"/>
      <c r="L21" s="40"/>
      <c r="M21" s="35"/>
      <c r="N21" s="35"/>
      <c r="O21" s="601">
        <f>F21-'DP6'!F21</f>
        <v>1612960.0000000019</v>
      </c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8337780</v>
      </c>
      <c r="F22" s="127">
        <v>8337780</v>
      </c>
      <c r="G22" s="127"/>
      <c r="H22" s="127"/>
      <c r="I22" s="40"/>
      <c r="J22" s="40"/>
      <c r="K22" s="35"/>
      <c r="L22" s="35"/>
      <c r="M22" s="35"/>
      <c r="N22" s="35"/>
      <c r="O22" s="601">
        <f>F22-'DP6'!F22</f>
        <v>1435951</v>
      </c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11817360.000000002</v>
      </c>
      <c r="F23" s="127">
        <v>11817360.000000002</v>
      </c>
      <c r="G23" s="127"/>
      <c r="H23" s="127"/>
      <c r="I23" s="40"/>
      <c r="J23" s="40"/>
      <c r="K23" s="35"/>
      <c r="L23" s="35"/>
      <c r="M23" s="35"/>
      <c r="N23" s="35"/>
      <c r="O23" s="601">
        <f>F23-'DP6'!F23</f>
        <v>1588214.0000000019</v>
      </c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8625420</v>
      </c>
      <c r="F24" s="127">
        <v>8625420</v>
      </c>
      <c r="G24" s="127"/>
      <c r="H24" s="127"/>
      <c r="I24" s="40"/>
      <c r="J24" s="43"/>
      <c r="K24" s="44"/>
      <c r="L24" s="44"/>
      <c r="M24" s="44"/>
      <c r="N24" s="44"/>
      <c r="O24" s="601">
        <f>F24-'DP6'!F24</f>
        <v>1485489</v>
      </c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11493540</v>
      </c>
      <c r="F25" s="127">
        <v>11493540</v>
      </c>
      <c r="G25" s="127"/>
      <c r="H25" s="127"/>
      <c r="I25" s="40"/>
      <c r="J25" s="40"/>
      <c r="K25" s="35"/>
      <c r="L25" s="35"/>
      <c r="M25" s="35"/>
      <c r="N25" s="35"/>
      <c r="O25" s="601">
        <f>F25-'DP6'!F25</f>
        <v>1979443</v>
      </c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10059480</v>
      </c>
      <c r="F26" s="127">
        <v>10059480</v>
      </c>
      <c r="G26" s="127"/>
      <c r="H26" s="127"/>
      <c r="I26" s="40"/>
      <c r="J26" s="40"/>
      <c r="K26" s="35"/>
      <c r="L26" s="35"/>
      <c r="M26" s="35"/>
      <c r="N26" s="35"/>
      <c r="O26" s="601">
        <f>F26-'DP6'!F26</f>
        <v>1732466</v>
      </c>
      <c r="P26" s="10"/>
    </row>
    <row r="27" spans="1:18" s="761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9342450</v>
      </c>
      <c r="F27" s="274">
        <v>9342450</v>
      </c>
      <c r="G27" s="147"/>
      <c r="H27" s="147"/>
      <c r="I27" s="147"/>
      <c r="J27" s="147"/>
      <c r="K27" s="146"/>
      <c r="L27" s="146"/>
      <c r="M27" s="146"/>
      <c r="N27" s="146"/>
      <c r="O27" s="601">
        <f>F27-'DP6'!F27</f>
        <v>1608978</v>
      </c>
      <c r="P27" s="135"/>
    </row>
    <row r="28" spans="1:18" s="761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8602290</v>
      </c>
      <c r="F28" s="271">
        <v>8602290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>
        <f>F28-'DP6'!F28</f>
        <v>1481505</v>
      </c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7395634.7999999989</v>
      </c>
      <c r="F29" s="127">
        <v>7395634.7999999989</v>
      </c>
      <c r="G29" s="127"/>
      <c r="H29" s="127"/>
      <c r="I29" s="40"/>
      <c r="J29" s="40"/>
      <c r="K29" s="35"/>
      <c r="L29" s="35"/>
      <c r="M29" s="35"/>
      <c r="N29" s="35"/>
      <c r="O29" s="601">
        <f>F29-'DP6'!F29</f>
        <v>1273691.7999999989</v>
      </c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6848280</v>
      </c>
      <c r="F30" s="127">
        <v>6848280</v>
      </c>
      <c r="G30" s="127"/>
      <c r="H30" s="127"/>
      <c r="I30" s="40"/>
      <c r="J30" s="40"/>
      <c r="K30" s="35"/>
      <c r="L30" s="35"/>
      <c r="M30" s="35"/>
      <c r="N30" s="35"/>
      <c r="O30" s="601">
        <f>F30-'DP6'!F30</f>
        <v>1179426</v>
      </c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7908390</v>
      </c>
      <c r="F31" s="127">
        <v>7908390</v>
      </c>
      <c r="G31" s="127"/>
      <c r="H31" s="127"/>
      <c r="I31" s="40"/>
      <c r="J31" s="40"/>
      <c r="K31" s="35"/>
      <c r="L31" s="35"/>
      <c r="M31" s="35"/>
      <c r="N31" s="35"/>
      <c r="O31" s="601">
        <f>F31-'DP6'!F31</f>
        <v>1362000</v>
      </c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5414580</v>
      </c>
      <c r="F32" s="127">
        <v>5414580</v>
      </c>
      <c r="G32" s="127"/>
      <c r="H32" s="127"/>
      <c r="I32" s="40"/>
      <c r="J32" s="40"/>
      <c r="K32" s="35"/>
      <c r="L32" s="35"/>
      <c r="M32" s="35"/>
      <c r="N32" s="35"/>
      <c r="O32" s="601">
        <f>F32-'DP6'!F32</f>
        <v>932511</v>
      </c>
      <c r="P32" s="391"/>
      <c r="Q32" s="392"/>
      <c r="R32" s="392"/>
    </row>
    <row r="33" spans="1:18" ht="26.25" customHeight="1">
      <c r="A33" s="37">
        <v>14</v>
      </c>
      <c r="B33" s="233" t="s">
        <v>362</v>
      </c>
      <c r="C33" s="234" t="s">
        <v>375</v>
      </c>
      <c r="D33" s="235" t="s">
        <v>143</v>
      </c>
      <c r="E33" s="35">
        <f>F33</f>
        <v>0</v>
      </c>
      <c r="F33" s="177">
        <v>0</v>
      </c>
      <c r="G33" s="177"/>
      <c r="H33" s="177"/>
      <c r="I33" s="40"/>
      <c r="J33" s="236"/>
      <c r="K33" s="175"/>
      <c r="L33" s="175"/>
      <c r="M33" s="175"/>
      <c r="N33" s="175"/>
      <c r="O33" s="805" t="s">
        <v>850</v>
      </c>
      <c r="P33" s="393"/>
    </row>
    <row r="34" spans="1:18" s="761" customFormat="1" ht="26.25" customHeight="1">
      <c r="A34" s="37">
        <v>15</v>
      </c>
      <c r="B34" s="96" t="s">
        <v>218</v>
      </c>
      <c r="C34" s="95" t="s">
        <v>288</v>
      </c>
      <c r="D34" s="145" t="s">
        <v>143</v>
      </c>
      <c r="E34" s="146">
        <f t="shared" si="3"/>
        <v>8542980</v>
      </c>
      <c r="F34" s="127">
        <v>8542980</v>
      </c>
      <c r="G34" s="127"/>
      <c r="H34" s="127"/>
      <c r="I34" s="147"/>
      <c r="J34" s="147"/>
      <c r="K34" s="146"/>
      <c r="L34" s="146"/>
      <c r="M34" s="146"/>
      <c r="N34" s="146"/>
      <c r="O34" s="601">
        <f>F34-'DP6'!F34</f>
        <v>1471291</v>
      </c>
      <c r="P34" s="393"/>
      <c r="Q34" s="394"/>
      <c r="R34" s="394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0</v>
      </c>
      <c r="F35" s="177">
        <v>0</v>
      </c>
      <c r="G35" s="177"/>
      <c r="H35" s="177"/>
      <c r="I35" s="40"/>
      <c r="J35" s="236"/>
      <c r="K35" s="175"/>
      <c r="L35" s="175"/>
      <c r="M35" s="175"/>
      <c r="N35" s="175"/>
      <c r="O35" s="805" t="s">
        <v>851</v>
      </c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6312420</v>
      </c>
      <c r="F36" s="177">
        <v>6312420</v>
      </c>
      <c r="G36" s="177"/>
      <c r="H36" s="177"/>
      <c r="I36" s="40"/>
      <c r="J36" s="236"/>
      <c r="K36" s="175"/>
      <c r="L36" s="175"/>
      <c r="M36" s="175"/>
      <c r="N36" s="175"/>
      <c r="O36" s="601">
        <f>F36-'DP6'!F36</f>
        <v>1087139</v>
      </c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6312420</v>
      </c>
      <c r="F37" s="177">
        <v>6312420</v>
      </c>
      <c r="G37" s="177"/>
      <c r="H37" s="177"/>
      <c r="I37" s="40"/>
      <c r="J37" s="236"/>
      <c r="K37" s="175"/>
      <c r="L37" s="175"/>
      <c r="M37" s="175"/>
      <c r="N37" s="175"/>
      <c r="O37" s="601">
        <f>F37-'DP6'!F37</f>
        <v>1087139</v>
      </c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761" customFormat="1">
      <c r="A39" s="865" t="s">
        <v>853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761" customFormat="1" ht="23.25" customHeight="1">
      <c r="A40" s="861" t="s">
        <v>852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761" customFormat="1" ht="20.25" customHeight="1">
      <c r="A41" s="371">
        <v>1</v>
      </c>
      <c r="B41" s="379" t="s">
        <v>698</v>
      </c>
      <c r="C41" s="380">
        <v>15673615</v>
      </c>
      <c r="D41" s="759"/>
      <c r="E41" s="760"/>
      <c r="F41" s="760"/>
      <c r="G41" s="760"/>
      <c r="H41" s="760"/>
      <c r="I41" s="760"/>
      <c r="J41" s="760"/>
      <c r="K41" s="760"/>
      <c r="L41" s="760"/>
      <c r="M41" s="760"/>
      <c r="N41" s="760"/>
      <c r="O41" s="760"/>
      <c r="P41" s="187"/>
    </row>
    <row r="42" spans="1:18" s="761" customFormat="1" ht="20.25" customHeight="1">
      <c r="A42" s="371">
        <v>2</v>
      </c>
      <c r="B42" s="379" t="s">
        <v>778</v>
      </c>
      <c r="C42" s="380">
        <v>246915</v>
      </c>
      <c r="D42" s="759"/>
      <c r="E42" s="760"/>
      <c r="F42" s="760"/>
      <c r="G42" s="760"/>
      <c r="H42" s="760"/>
      <c r="I42" s="760"/>
      <c r="J42" s="760"/>
      <c r="K42" s="760"/>
      <c r="L42" s="760"/>
      <c r="M42" s="760"/>
      <c r="N42" s="760"/>
      <c r="O42" s="760"/>
      <c r="P42" s="187"/>
    </row>
    <row r="43" spans="1:18" s="761" customFormat="1" ht="20.25" customHeight="1">
      <c r="A43" s="371">
        <v>3</v>
      </c>
      <c r="B43" s="379" t="s">
        <v>699</v>
      </c>
      <c r="C43" s="380">
        <v>1488000</v>
      </c>
      <c r="D43" s="759"/>
      <c r="E43" s="760"/>
      <c r="F43" s="760"/>
      <c r="G43" s="760"/>
      <c r="H43" s="760"/>
      <c r="I43" s="760"/>
      <c r="J43" s="760"/>
      <c r="K43" s="760"/>
      <c r="L43" s="760"/>
      <c r="M43" s="760"/>
      <c r="N43" s="760"/>
      <c r="O43" s="760"/>
      <c r="P43" s="187"/>
    </row>
    <row r="44" spans="1:18" s="761" customFormat="1" ht="20.25" customHeight="1">
      <c r="A44" s="371">
        <v>4</v>
      </c>
      <c r="B44" s="379" t="s">
        <v>700</v>
      </c>
      <c r="C44" s="380">
        <v>744000</v>
      </c>
      <c r="D44" s="759"/>
      <c r="E44" s="760"/>
      <c r="F44" s="760"/>
      <c r="G44" s="760"/>
      <c r="H44" s="760"/>
      <c r="I44" s="760"/>
      <c r="J44" s="760"/>
      <c r="K44" s="760"/>
      <c r="L44" s="760"/>
      <c r="M44" s="760"/>
      <c r="N44" s="760"/>
      <c r="O44" s="760"/>
      <c r="P44" s="187"/>
    </row>
    <row r="45" spans="1:18" s="761" customFormat="1" ht="20.25" customHeight="1">
      <c r="A45" s="371">
        <v>5</v>
      </c>
      <c r="B45" s="379" t="s">
        <v>701</v>
      </c>
      <c r="C45" s="380">
        <v>5865026.3999999985</v>
      </c>
      <c r="D45" s="602"/>
      <c r="E45" s="760"/>
      <c r="F45" s="760"/>
      <c r="G45" s="760"/>
      <c r="H45" s="760"/>
      <c r="I45" s="760"/>
      <c r="J45" s="760"/>
      <c r="K45" s="760"/>
      <c r="L45" s="760"/>
      <c r="M45" s="760"/>
      <c r="N45" s="760"/>
      <c r="O45" s="760"/>
      <c r="P45" s="187"/>
    </row>
    <row r="46" spans="1:18" s="761" customFormat="1" ht="27" customHeight="1">
      <c r="A46" s="371">
        <v>6</v>
      </c>
      <c r="B46" s="379" t="s">
        <v>702</v>
      </c>
      <c r="C46" s="380">
        <v>-447000</v>
      </c>
      <c r="D46" s="759"/>
      <c r="E46" s="760"/>
      <c r="F46" s="760"/>
      <c r="G46" s="760"/>
      <c r="H46" s="760"/>
      <c r="I46" s="760"/>
      <c r="J46" s="760"/>
      <c r="K46" s="760"/>
      <c r="L46" s="760"/>
      <c r="M46" s="760"/>
      <c r="N46" s="760"/>
      <c r="O46" s="760"/>
      <c r="P46" s="187"/>
    </row>
    <row r="47" spans="1:18" s="761" customFormat="1" ht="20.25" customHeight="1">
      <c r="A47" s="371">
        <v>7</v>
      </c>
      <c r="B47" s="379" t="s">
        <v>687</v>
      </c>
      <c r="C47" s="380">
        <v>162470.06999999983</v>
      </c>
      <c r="D47" s="759"/>
      <c r="E47" s="760"/>
      <c r="F47" s="760"/>
      <c r="G47" s="760"/>
      <c r="H47" s="760"/>
      <c r="I47" s="760"/>
      <c r="J47" s="760"/>
      <c r="K47" s="760"/>
      <c r="L47" s="760"/>
      <c r="M47" s="760"/>
      <c r="N47" s="760"/>
      <c r="O47" s="760"/>
      <c r="P47" s="187"/>
    </row>
    <row r="48" spans="1:18" s="761" customFormat="1" ht="15.4" customHeight="1">
      <c r="A48" s="371">
        <v>7</v>
      </c>
      <c r="B48" s="379" t="s">
        <v>695</v>
      </c>
      <c r="C48" s="380">
        <v>126480.62000000011</v>
      </c>
      <c r="D48" s="180"/>
      <c r="E48" s="180"/>
      <c r="F48" s="180"/>
      <c r="G48" s="180"/>
      <c r="H48" s="180"/>
      <c r="I48" s="180"/>
      <c r="J48" s="856"/>
      <c r="K48" s="856"/>
      <c r="L48" s="856"/>
      <c r="M48" s="856"/>
      <c r="N48" s="856"/>
      <c r="O48" s="856"/>
      <c r="P48" s="187"/>
    </row>
    <row r="49" spans="1:17" s="761" customFormat="1" ht="15.4" customHeight="1">
      <c r="A49" s="381"/>
      <c r="B49" s="592"/>
      <c r="C49" s="593"/>
      <c r="D49" s="373"/>
      <c r="E49" s="180"/>
      <c r="F49" s="180"/>
      <c r="G49" s="180"/>
      <c r="H49" s="180"/>
      <c r="I49" s="180"/>
      <c r="J49" s="856" t="s">
        <v>729</v>
      </c>
      <c r="K49" s="856"/>
      <c r="L49" s="856"/>
      <c r="M49" s="856"/>
      <c r="N49" s="856"/>
      <c r="O49" s="856"/>
      <c r="P49" s="187"/>
    </row>
    <row r="50" spans="1:17" s="761" customFormat="1" ht="36.75" customHeight="1">
      <c r="A50" s="857" t="s">
        <v>19</v>
      </c>
      <c r="B50" s="857"/>
      <c r="C50" s="857"/>
      <c r="E50" s="857" t="s">
        <v>20</v>
      </c>
      <c r="F50" s="857"/>
      <c r="G50" s="857"/>
      <c r="H50" s="857"/>
      <c r="I50" s="207"/>
      <c r="J50" s="857" t="s">
        <v>21</v>
      </c>
      <c r="K50" s="857"/>
      <c r="L50" s="857"/>
      <c r="M50" s="857"/>
      <c r="N50" s="857"/>
      <c r="O50" s="857"/>
      <c r="P50" s="187"/>
    </row>
    <row r="51" spans="1:17" s="231" customFormat="1">
      <c r="A51" s="180"/>
      <c r="B51" s="208"/>
      <c r="C51" s="209"/>
      <c r="D51" s="761"/>
      <c r="E51" s="208"/>
      <c r="F51" s="208"/>
      <c r="G51" s="208"/>
      <c r="H51" s="208"/>
      <c r="I51" s="208"/>
      <c r="J51" s="761"/>
      <c r="K51" s="208"/>
      <c r="L51" s="180"/>
      <c r="M51" s="208"/>
      <c r="N51" s="208"/>
      <c r="O51" s="208"/>
      <c r="P51" s="229"/>
      <c r="Q51" s="230"/>
    </row>
    <row r="52" spans="1:17" s="761" customFormat="1">
      <c r="A52" s="180"/>
      <c r="B52" s="180"/>
      <c r="C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7"/>
    </row>
    <row r="53" spans="1:17" s="761" customFormat="1">
      <c r="A53" s="852" t="s">
        <v>568</v>
      </c>
      <c r="B53" s="852"/>
      <c r="C53" s="852"/>
      <c r="E53" s="852" t="s">
        <v>149</v>
      </c>
      <c r="F53" s="852"/>
      <c r="G53" s="852"/>
      <c r="H53" s="852"/>
      <c r="I53" s="210"/>
      <c r="J53" s="852" t="s">
        <v>43</v>
      </c>
      <c r="K53" s="852"/>
      <c r="L53" s="852"/>
      <c r="M53" s="852"/>
      <c r="N53" s="852"/>
      <c r="O53" s="852"/>
      <c r="P53" s="187"/>
    </row>
    <row r="54" spans="1:17" s="761" customFormat="1">
      <c r="A54" s="182"/>
      <c r="B54" s="182"/>
      <c r="C54" s="182"/>
      <c r="D54" s="183"/>
      <c r="E54" s="182"/>
      <c r="F54" s="182"/>
      <c r="G54" s="182"/>
      <c r="H54" s="182"/>
      <c r="I54" s="182"/>
      <c r="K54" s="179"/>
      <c r="L54" s="182"/>
      <c r="M54" s="182"/>
      <c r="N54" s="182"/>
      <c r="O54" s="179"/>
      <c r="P54" s="187"/>
    </row>
    <row r="55" spans="1:17" s="761" customFormat="1" ht="15" customHeight="1">
      <c r="A55" s="849" t="s">
        <v>22</v>
      </c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187"/>
    </row>
    <row r="56" spans="1:17" s="761" customFormat="1">
      <c r="A56" s="5"/>
      <c r="B56" s="5"/>
      <c r="C56" s="5"/>
      <c r="D56" s="5"/>
      <c r="E56" s="5"/>
      <c r="F56" s="5"/>
      <c r="G56" s="5"/>
      <c r="H56" s="5"/>
      <c r="I56" s="850" t="s">
        <v>24</v>
      </c>
      <c r="J56" s="850"/>
      <c r="K56" s="850"/>
      <c r="L56" s="850"/>
      <c r="M56" s="850"/>
      <c r="N56" s="850"/>
      <c r="O56" s="850"/>
      <c r="P56" s="187"/>
    </row>
    <row r="57" spans="1:17" s="761" customFormat="1">
      <c r="A57" s="7"/>
      <c r="B57" s="812" t="s">
        <v>23</v>
      </c>
      <c r="C57" s="812"/>
      <c r="D57" s="812"/>
      <c r="E57" s="7"/>
      <c r="F57" s="7"/>
      <c r="G57" s="7"/>
      <c r="H57" s="7"/>
      <c r="I57" s="812" t="s">
        <v>39</v>
      </c>
      <c r="J57" s="812"/>
      <c r="K57" s="812"/>
      <c r="L57" s="812"/>
      <c r="M57" s="812"/>
      <c r="N57" s="812"/>
      <c r="O57" s="812"/>
      <c r="P57" s="187"/>
    </row>
    <row r="58" spans="1:17" s="761" customFormat="1">
      <c r="A58" s="2"/>
      <c r="B58" s="812"/>
      <c r="C58" s="812"/>
      <c r="D58" s="812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761" customFormat="1" ht="15.4" customHeight="1">
      <c r="A59" s="7"/>
      <c r="B59" s="7"/>
      <c r="C59" s="7"/>
      <c r="D59" s="7"/>
      <c r="E59" s="7"/>
      <c r="F59" s="7"/>
      <c r="G59" s="7"/>
      <c r="H59" s="7"/>
      <c r="I59" s="812"/>
      <c r="J59" s="812"/>
      <c r="K59" s="812"/>
      <c r="L59" s="812"/>
      <c r="M59" s="812"/>
      <c r="N59" s="812"/>
      <c r="O59" s="812"/>
      <c r="P59" s="187"/>
    </row>
    <row r="60" spans="1:17" s="761" customFormat="1" ht="15.4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51"/>
      <c r="L60" s="851"/>
      <c r="M60" s="851"/>
      <c r="N60" s="851"/>
      <c r="O60" s="851"/>
      <c r="P60" s="187"/>
    </row>
    <row r="61" spans="1:17" s="761" customFormat="1" ht="40.5" customHeight="1">
      <c r="A61" s="756"/>
      <c r="B61" s="756"/>
      <c r="C61" s="8"/>
      <c r="D61" s="756"/>
      <c r="E61" s="756"/>
      <c r="F61" s="756"/>
      <c r="G61" s="756"/>
      <c r="H61" s="756"/>
      <c r="I61" s="756"/>
      <c r="J61" s="756"/>
      <c r="K61" s="756"/>
      <c r="L61" s="756"/>
      <c r="M61" s="756"/>
      <c r="N61" s="756"/>
      <c r="O61" s="756"/>
      <c r="P61" s="187"/>
    </row>
    <row r="62" spans="1:17" s="761" customFormat="1" ht="18" customHeight="1">
      <c r="A62" s="756"/>
      <c r="B62" s="756"/>
      <c r="C62" s="8"/>
      <c r="D62" s="756"/>
      <c r="E62" s="756"/>
      <c r="F62" s="756"/>
      <c r="G62" s="756"/>
      <c r="H62" s="756"/>
      <c r="I62" s="756"/>
      <c r="J62" s="756"/>
      <c r="K62" s="756"/>
      <c r="L62" s="756"/>
      <c r="M62" s="756"/>
      <c r="N62" s="756"/>
      <c r="O62" s="756"/>
      <c r="P62" s="187"/>
    </row>
    <row r="63" spans="1:17" s="761" customFormat="1" ht="6.75" customHeight="1">
      <c r="A63" s="756"/>
      <c r="B63" s="756"/>
      <c r="C63" s="8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178"/>
    </row>
    <row r="64" spans="1:17" ht="26.25" customHeight="1">
      <c r="P64" s="6"/>
    </row>
    <row r="65" spans="16:16" ht="15.4" customHeight="1">
      <c r="P65" s="6"/>
    </row>
    <row r="66" spans="16:16" ht="15.75" customHeight="1">
      <c r="P66" s="6"/>
    </row>
    <row r="67" spans="16:16" ht="18.75" customHeight="1">
      <c r="P67" s="6"/>
    </row>
    <row r="68" spans="16:16" ht="12.75" customHeight="1">
      <c r="P68" s="6"/>
    </row>
    <row r="69" spans="16:16" ht="15.4" customHeight="1">
      <c r="P69" s="6"/>
    </row>
  </sheetData>
  <mergeCells count="43">
    <mergeCell ref="A55:O55"/>
    <mergeCell ref="I56:O56"/>
    <mergeCell ref="B57:D58"/>
    <mergeCell ref="I57:O59"/>
    <mergeCell ref="A60:J60"/>
    <mergeCell ref="K60:O60"/>
    <mergeCell ref="A53:C53"/>
    <mergeCell ref="E53:H53"/>
    <mergeCell ref="J53:O53"/>
    <mergeCell ref="C17:D17"/>
    <mergeCell ref="B18:D18"/>
    <mergeCell ref="B19:D19"/>
    <mergeCell ref="B38:D38"/>
    <mergeCell ref="A39:O39"/>
    <mergeCell ref="A40:D40"/>
    <mergeCell ref="E40:O40"/>
    <mergeCell ref="J48:O48"/>
    <mergeCell ref="J49:O49"/>
    <mergeCell ref="A50:C50"/>
    <mergeCell ref="E50:H50"/>
    <mergeCell ref="J50:O5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/>
  </sheetPr>
  <dimension ref="A1:R69"/>
  <sheetViews>
    <sheetView showGridLines="0" topLeftCell="A26" workbookViewId="0">
      <selection activeCell="I41" sqref="I41"/>
    </sheetView>
  </sheetViews>
  <sheetFormatPr defaultRowHeight="15.75"/>
  <cols>
    <col min="1" max="1" width="6.6640625" style="735" customWidth="1"/>
    <col min="2" max="2" width="32.5" style="735" customWidth="1"/>
    <col min="3" max="3" width="19.1640625" style="8" customWidth="1"/>
    <col min="4" max="4" width="36" style="735" customWidth="1"/>
    <col min="5" max="5" width="14.5" style="735" customWidth="1"/>
    <col min="6" max="6" width="15.83203125" style="735" bestFit="1" customWidth="1"/>
    <col min="7" max="8" width="11.5" style="735" hidden="1" customWidth="1"/>
    <col min="9" max="9" width="15.1640625" style="735" bestFit="1" customWidth="1"/>
    <col min="10" max="10" width="11.1640625" style="735" customWidth="1"/>
    <col min="11" max="11" width="8.1640625" style="735" bestFit="1" customWidth="1"/>
    <col min="12" max="12" width="11.1640625" style="735" customWidth="1"/>
    <col min="13" max="13" width="9.83203125" style="735" bestFit="1" customWidth="1"/>
    <col min="14" max="14" width="13.6640625" style="735" customWidth="1"/>
    <col min="15" max="15" width="16.6640625" style="735" customWidth="1"/>
    <col min="16" max="16" width="13.5" style="735" customWidth="1"/>
    <col min="17" max="17" width="13.6640625" style="735" bestFit="1" customWidth="1"/>
    <col min="18" max="18" width="15" style="735" bestFit="1" customWidth="1"/>
    <col min="19" max="16384" width="9.33203125" style="73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835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738" t="s">
        <v>17</v>
      </c>
      <c r="D16" s="738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739">
        <v>1</v>
      </c>
      <c r="B17" s="739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117275053</v>
      </c>
      <c r="F18" s="32">
        <f>SUM(F20:F38)</f>
        <v>117275053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-5072109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117275053</v>
      </c>
      <c r="F19" s="35">
        <f>SUM(F20:F37)</f>
        <v>117275053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-5072109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>
        <f>F20-'DP5'!F20</f>
        <v>0</v>
      </c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7752620</v>
      </c>
      <c r="F21" s="127">
        <v>7752620</v>
      </c>
      <c r="G21" s="127"/>
      <c r="H21" s="127"/>
      <c r="I21" s="40"/>
      <c r="J21" s="40"/>
      <c r="K21" s="35"/>
      <c r="L21" s="40"/>
      <c r="M21" s="35"/>
      <c r="N21" s="35"/>
      <c r="O21" s="601">
        <f>F21-'DP5'!F21</f>
        <v>382931</v>
      </c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>
        <f>F22-'DP5'!F22</f>
        <v>0</v>
      </c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10229146</v>
      </c>
      <c r="F23" s="127">
        <v>10229146</v>
      </c>
      <c r="G23" s="127"/>
      <c r="H23" s="127"/>
      <c r="I23" s="40"/>
      <c r="J23" s="40"/>
      <c r="K23" s="35"/>
      <c r="L23" s="35"/>
      <c r="M23" s="35"/>
      <c r="N23" s="35"/>
      <c r="O23" s="601">
        <f>F23-'DP5'!F23</f>
        <v>0</v>
      </c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>
        <f>F24-'DP5'!F24</f>
        <v>0</v>
      </c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>
        <f>F25-'DP5'!F25</f>
        <v>0</v>
      </c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>
        <f>F26-'DP5'!F26</f>
        <v>0</v>
      </c>
      <c r="P26" s="10"/>
    </row>
    <row r="27" spans="1:18" s="743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>
        <f>F27-'DP5'!F27</f>
        <v>0</v>
      </c>
      <c r="P27" s="135"/>
    </row>
    <row r="28" spans="1:18" s="743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>
        <f>F28-'DP5'!F28</f>
        <v>0</v>
      </c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6121943</v>
      </c>
      <c r="F29" s="127">
        <v>6121943</v>
      </c>
      <c r="G29" s="127"/>
      <c r="H29" s="127"/>
      <c r="I29" s="40"/>
      <c r="J29" s="40"/>
      <c r="K29" s="35"/>
      <c r="L29" s="35"/>
      <c r="M29" s="35"/>
      <c r="N29" s="35"/>
      <c r="O29" s="601">
        <f>F29-'DP5'!F29</f>
        <v>0</v>
      </c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>
        <f>F30-'DP5'!F30</f>
        <v>0</v>
      </c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>
        <f>F31-'DP5'!F31</f>
        <v>0</v>
      </c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4482069</v>
      </c>
      <c r="F32" s="127">
        <v>4482069</v>
      </c>
      <c r="G32" s="127"/>
      <c r="H32" s="127"/>
      <c r="I32" s="40"/>
      <c r="J32" s="40"/>
      <c r="K32" s="35"/>
      <c r="L32" s="35"/>
      <c r="M32" s="35"/>
      <c r="N32" s="35"/>
      <c r="O32" s="601">
        <f>F32-'DP5'!F32</f>
        <v>0</v>
      </c>
      <c r="P32" s="391"/>
      <c r="Q32" s="392"/>
      <c r="R32" s="392"/>
    </row>
    <row r="33" spans="1:18" ht="26.25" customHeight="1">
      <c r="A33" s="37">
        <v>14</v>
      </c>
      <c r="B33" s="233" t="s">
        <v>362</v>
      </c>
      <c r="C33" s="234" t="s">
        <v>375</v>
      </c>
      <c r="D33" s="235" t="s">
        <v>143</v>
      </c>
      <c r="E33" s="35">
        <f>F33</f>
        <v>0</v>
      </c>
      <c r="F33" s="177">
        <v>0</v>
      </c>
      <c r="G33" s="177"/>
      <c r="H33" s="177"/>
      <c r="I33" s="40"/>
      <c r="J33" s="236"/>
      <c r="K33" s="175"/>
      <c r="L33" s="175"/>
      <c r="M33" s="175"/>
      <c r="N33" s="175"/>
      <c r="O33" s="601">
        <f>F33-'DP5'!F34</f>
        <v>-5455040</v>
      </c>
      <c r="P33" s="393"/>
    </row>
    <row r="34" spans="1:18" s="743" customFormat="1" ht="26.25" customHeight="1">
      <c r="A34" s="37">
        <v>15</v>
      </c>
      <c r="B34" s="96" t="s">
        <v>218</v>
      </c>
      <c r="C34" s="95" t="s">
        <v>288</v>
      </c>
      <c r="D34" s="145" t="s">
        <v>143</v>
      </c>
      <c r="E34" s="146">
        <f t="shared" si="3"/>
        <v>7071689</v>
      </c>
      <c r="F34" s="127">
        <v>7071689</v>
      </c>
      <c r="G34" s="127"/>
      <c r="H34" s="127"/>
      <c r="I34" s="147"/>
      <c r="J34" s="147"/>
      <c r="K34" s="146"/>
      <c r="L34" s="146"/>
      <c r="M34" s="146"/>
      <c r="N34" s="146"/>
      <c r="O34" s="601">
        <f>F34-'DP5'!F33</f>
        <v>0</v>
      </c>
      <c r="P34" s="393"/>
      <c r="Q34" s="394"/>
      <c r="R34" s="394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0</v>
      </c>
      <c r="F35" s="177">
        <v>0</v>
      </c>
      <c r="G35" s="177"/>
      <c r="H35" s="177"/>
      <c r="I35" s="40"/>
      <c r="J35" s="236"/>
      <c r="K35" s="175"/>
      <c r="L35" s="175"/>
      <c r="M35" s="175"/>
      <c r="N35" s="175"/>
      <c r="O35" s="601">
        <f>F35-'DP5'!F35</f>
        <v>0</v>
      </c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5225281</v>
      </c>
      <c r="F36" s="177">
        <f>5225281</f>
        <v>5225281</v>
      </c>
      <c r="G36" s="177"/>
      <c r="H36" s="177"/>
      <c r="I36" s="40"/>
      <c r="J36" s="236"/>
      <c r="K36" s="175"/>
      <c r="L36" s="175"/>
      <c r="M36" s="175"/>
      <c r="N36" s="175"/>
      <c r="O36" s="601">
        <f>F36-'DP5'!F36</f>
        <v>0</v>
      </c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>
        <f>F37-'DP5'!F37</f>
        <v>0</v>
      </c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743" customFormat="1">
      <c r="A39" s="865" t="s">
        <v>836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743" customFormat="1" ht="23.25" customHeight="1">
      <c r="A40" s="861" t="s">
        <v>838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743" customFormat="1" ht="20.25" customHeight="1">
      <c r="A41" s="371">
        <v>1</v>
      </c>
      <c r="B41" s="379" t="s">
        <v>698</v>
      </c>
      <c r="C41" s="380">
        <v>-2980149</v>
      </c>
      <c r="D41" s="740"/>
      <c r="E41" s="741"/>
      <c r="F41" s="741"/>
      <c r="G41" s="741"/>
      <c r="H41" s="741"/>
      <c r="I41" s="741"/>
      <c r="J41" s="741"/>
      <c r="K41" s="741"/>
      <c r="L41" s="741"/>
      <c r="M41" s="741"/>
      <c r="N41" s="741"/>
      <c r="O41" s="741"/>
      <c r="P41" s="187"/>
    </row>
    <row r="42" spans="1:18" s="743" customFormat="1" ht="20.25" customHeight="1">
      <c r="A42" s="371">
        <v>2</v>
      </c>
      <c r="B42" s="379" t="s">
        <v>778</v>
      </c>
      <c r="C42" s="380">
        <v>0</v>
      </c>
      <c r="D42" s="740"/>
      <c r="E42" s="741"/>
      <c r="F42" s="741"/>
      <c r="G42" s="741"/>
      <c r="H42" s="741"/>
      <c r="I42" s="741"/>
      <c r="J42" s="741"/>
      <c r="K42" s="741"/>
      <c r="L42" s="741"/>
      <c r="M42" s="741"/>
      <c r="N42" s="741"/>
      <c r="O42" s="741"/>
      <c r="P42" s="187"/>
    </row>
    <row r="43" spans="1:18" s="743" customFormat="1" ht="20.25" customHeight="1">
      <c r="A43" s="371">
        <v>3</v>
      </c>
      <c r="B43" s="379" t="s">
        <v>699</v>
      </c>
      <c r="C43" s="380">
        <v>-447000</v>
      </c>
      <c r="D43" s="740"/>
      <c r="E43" s="741"/>
      <c r="F43" s="741"/>
      <c r="G43" s="741"/>
      <c r="H43" s="741"/>
      <c r="I43" s="741"/>
      <c r="J43" s="741"/>
      <c r="K43" s="741"/>
      <c r="L43" s="741"/>
      <c r="M43" s="741"/>
      <c r="N43" s="741"/>
      <c r="O43" s="741"/>
      <c r="P43" s="187"/>
    </row>
    <row r="44" spans="1:18" s="743" customFormat="1" ht="20.25" customHeight="1">
      <c r="A44" s="371">
        <v>4</v>
      </c>
      <c r="B44" s="379" t="s">
        <v>700</v>
      </c>
      <c r="C44" s="380">
        <v>-298000</v>
      </c>
      <c r="D44" s="740"/>
      <c r="E44" s="741"/>
      <c r="F44" s="741"/>
      <c r="G44" s="741"/>
      <c r="H44" s="741"/>
      <c r="I44" s="741"/>
      <c r="J44" s="741"/>
      <c r="K44" s="741"/>
      <c r="L44" s="741"/>
      <c r="M44" s="741"/>
      <c r="N44" s="741"/>
      <c r="O44" s="741"/>
      <c r="P44" s="187"/>
    </row>
    <row r="45" spans="1:18" s="743" customFormat="1" ht="20.25" customHeight="1">
      <c r="A45" s="371">
        <v>5</v>
      </c>
      <c r="B45" s="379" t="s">
        <v>701</v>
      </c>
      <c r="C45" s="380">
        <v>-1346960.0000000075</v>
      </c>
      <c r="D45" s="602"/>
      <c r="E45" s="741"/>
      <c r="F45" s="741"/>
      <c r="G45" s="741"/>
      <c r="H45" s="741"/>
      <c r="I45" s="741"/>
      <c r="J45" s="741"/>
      <c r="K45" s="741"/>
      <c r="L45" s="741"/>
      <c r="M45" s="741"/>
      <c r="N45" s="741"/>
      <c r="O45" s="741"/>
      <c r="P45" s="187"/>
    </row>
    <row r="46" spans="1:18" s="743" customFormat="1" ht="27" customHeight="1">
      <c r="A46" s="371">
        <v>6</v>
      </c>
      <c r="B46" s="379" t="s">
        <v>702</v>
      </c>
      <c r="C46" s="380">
        <v>0</v>
      </c>
      <c r="D46" s="740"/>
      <c r="E46" s="741"/>
      <c r="F46" s="741"/>
      <c r="G46" s="741"/>
      <c r="H46" s="741"/>
      <c r="I46" s="741"/>
      <c r="J46" s="741"/>
      <c r="K46" s="741"/>
      <c r="L46" s="741"/>
      <c r="M46" s="741"/>
      <c r="N46" s="741"/>
      <c r="O46" s="741"/>
      <c r="P46" s="187"/>
    </row>
    <row r="47" spans="1:18" s="743" customFormat="1" ht="20.25" customHeight="1">
      <c r="A47" s="371">
        <v>7</v>
      </c>
      <c r="B47" s="379" t="s">
        <v>687</v>
      </c>
      <c r="C47" s="380">
        <v>0</v>
      </c>
      <c r="D47" s="740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187"/>
    </row>
    <row r="48" spans="1:18" s="743" customFormat="1" ht="15.4" customHeight="1">
      <c r="A48" s="371">
        <v>7</v>
      </c>
      <c r="B48" s="379" t="s">
        <v>695</v>
      </c>
      <c r="C48" s="380"/>
      <c r="D48" s="180"/>
      <c r="E48" s="180"/>
      <c r="F48" s="180"/>
      <c r="G48" s="180"/>
      <c r="H48" s="180"/>
      <c r="I48" s="180"/>
      <c r="J48" s="856"/>
      <c r="K48" s="856"/>
      <c r="L48" s="856"/>
      <c r="M48" s="856"/>
      <c r="N48" s="856"/>
      <c r="O48" s="856"/>
      <c r="P48" s="187"/>
    </row>
    <row r="49" spans="1:17" s="743" customFormat="1" ht="15.4" customHeight="1">
      <c r="A49" s="381"/>
      <c r="B49" s="592"/>
      <c r="C49" s="593"/>
      <c r="D49" s="373"/>
      <c r="E49" s="180"/>
      <c r="F49" s="180"/>
      <c r="G49" s="180"/>
      <c r="H49" s="180"/>
      <c r="I49" s="180"/>
      <c r="J49" s="856" t="s">
        <v>729</v>
      </c>
      <c r="K49" s="856"/>
      <c r="L49" s="856"/>
      <c r="M49" s="856"/>
      <c r="N49" s="856"/>
      <c r="O49" s="856"/>
      <c r="P49" s="187"/>
    </row>
    <row r="50" spans="1:17" s="743" customFormat="1" ht="36.75" customHeight="1">
      <c r="A50" s="857" t="s">
        <v>19</v>
      </c>
      <c r="B50" s="857"/>
      <c r="C50" s="857"/>
      <c r="E50" s="857" t="s">
        <v>20</v>
      </c>
      <c r="F50" s="857"/>
      <c r="G50" s="857"/>
      <c r="H50" s="857"/>
      <c r="I50" s="207"/>
      <c r="J50" s="857" t="s">
        <v>21</v>
      </c>
      <c r="K50" s="857"/>
      <c r="L50" s="857"/>
      <c r="M50" s="857"/>
      <c r="N50" s="857"/>
      <c r="O50" s="857"/>
      <c r="P50" s="187"/>
    </row>
    <row r="51" spans="1:17" s="231" customFormat="1">
      <c r="A51" s="180"/>
      <c r="B51" s="208"/>
      <c r="C51" s="209"/>
      <c r="D51" s="743"/>
      <c r="E51" s="208"/>
      <c r="F51" s="208"/>
      <c r="G51" s="208"/>
      <c r="H51" s="208"/>
      <c r="I51" s="208"/>
      <c r="J51" s="743"/>
      <c r="K51" s="208"/>
      <c r="L51" s="180"/>
      <c r="M51" s="208"/>
      <c r="N51" s="208"/>
      <c r="O51" s="208"/>
      <c r="P51" s="229"/>
      <c r="Q51" s="230"/>
    </row>
    <row r="52" spans="1:17" s="743" customFormat="1">
      <c r="A52" s="180"/>
      <c r="B52" s="180"/>
      <c r="C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7"/>
    </row>
    <row r="53" spans="1:17" s="743" customFormat="1">
      <c r="A53" s="852" t="s">
        <v>568</v>
      </c>
      <c r="B53" s="852"/>
      <c r="C53" s="852"/>
      <c r="E53" s="852" t="s">
        <v>149</v>
      </c>
      <c r="F53" s="852"/>
      <c r="G53" s="852"/>
      <c r="H53" s="852"/>
      <c r="I53" s="210"/>
      <c r="J53" s="852" t="s">
        <v>43</v>
      </c>
      <c r="K53" s="852"/>
      <c r="L53" s="852"/>
      <c r="M53" s="852"/>
      <c r="N53" s="852"/>
      <c r="O53" s="852"/>
      <c r="P53" s="187"/>
    </row>
    <row r="54" spans="1:17" s="743" customFormat="1">
      <c r="A54" s="182"/>
      <c r="B54" s="182"/>
      <c r="C54" s="182"/>
      <c r="D54" s="183"/>
      <c r="E54" s="182"/>
      <c r="F54" s="182"/>
      <c r="G54" s="182"/>
      <c r="H54" s="182"/>
      <c r="I54" s="182"/>
      <c r="K54" s="179"/>
      <c r="L54" s="182"/>
      <c r="M54" s="182"/>
      <c r="N54" s="182"/>
      <c r="O54" s="179"/>
      <c r="P54" s="187"/>
    </row>
    <row r="55" spans="1:17" s="743" customFormat="1" ht="15" customHeight="1">
      <c r="A55" s="849" t="s">
        <v>22</v>
      </c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187"/>
    </row>
    <row r="56" spans="1:17" s="743" customFormat="1">
      <c r="A56" s="5"/>
      <c r="B56" s="5"/>
      <c r="C56" s="5"/>
      <c r="D56" s="5"/>
      <c r="E56" s="5"/>
      <c r="F56" s="5"/>
      <c r="G56" s="5"/>
      <c r="H56" s="5"/>
      <c r="I56" s="850" t="s">
        <v>24</v>
      </c>
      <c r="J56" s="850"/>
      <c r="K56" s="850"/>
      <c r="L56" s="850"/>
      <c r="M56" s="850"/>
      <c r="N56" s="850"/>
      <c r="O56" s="850"/>
      <c r="P56" s="187"/>
    </row>
    <row r="57" spans="1:17" s="743" customFormat="1">
      <c r="A57" s="7"/>
      <c r="B57" s="812" t="s">
        <v>23</v>
      </c>
      <c r="C57" s="812"/>
      <c r="D57" s="812"/>
      <c r="E57" s="7"/>
      <c r="F57" s="7"/>
      <c r="G57" s="7"/>
      <c r="H57" s="7"/>
      <c r="I57" s="812" t="s">
        <v>39</v>
      </c>
      <c r="J57" s="812"/>
      <c r="K57" s="812"/>
      <c r="L57" s="812"/>
      <c r="M57" s="812"/>
      <c r="N57" s="812"/>
      <c r="O57" s="812"/>
      <c r="P57" s="187"/>
    </row>
    <row r="58" spans="1:17" s="743" customFormat="1">
      <c r="A58" s="2"/>
      <c r="B58" s="812"/>
      <c r="C58" s="812"/>
      <c r="D58" s="812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743" customFormat="1" ht="15.4" customHeight="1">
      <c r="A59" s="7"/>
      <c r="B59" s="7"/>
      <c r="C59" s="7"/>
      <c r="D59" s="7"/>
      <c r="E59" s="7"/>
      <c r="F59" s="7"/>
      <c r="G59" s="7"/>
      <c r="H59" s="7"/>
      <c r="I59" s="812"/>
      <c r="J59" s="812"/>
      <c r="K59" s="812"/>
      <c r="L59" s="812"/>
      <c r="M59" s="812"/>
      <c r="N59" s="812"/>
      <c r="O59" s="812"/>
      <c r="P59" s="187"/>
    </row>
    <row r="60" spans="1:17" s="743" customFormat="1" ht="15.4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51"/>
      <c r="L60" s="851"/>
      <c r="M60" s="851"/>
      <c r="N60" s="851"/>
      <c r="O60" s="851"/>
      <c r="P60" s="187"/>
    </row>
    <row r="61" spans="1:17" s="743" customFormat="1" ht="40.5" customHeight="1">
      <c r="A61" s="735"/>
      <c r="B61" s="735"/>
      <c r="C61" s="8"/>
      <c r="D61" s="735"/>
      <c r="E61" s="735"/>
      <c r="F61" s="735"/>
      <c r="G61" s="735"/>
      <c r="H61" s="735"/>
      <c r="I61" s="735"/>
      <c r="J61" s="735"/>
      <c r="K61" s="735"/>
      <c r="L61" s="735"/>
      <c r="M61" s="735"/>
      <c r="N61" s="735"/>
      <c r="O61" s="735"/>
      <c r="P61" s="187"/>
    </row>
    <row r="62" spans="1:17" s="743" customFormat="1" ht="18" customHeight="1">
      <c r="A62" s="735"/>
      <c r="B62" s="735"/>
      <c r="C62" s="8"/>
      <c r="D62" s="735"/>
      <c r="E62" s="735"/>
      <c r="F62" s="735"/>
      <c r="G62" s="735"/>
      <c r="H62" s="735"/>
      <c r="I62" s="735"/>
      <c r="J62" s="735"/>
      <c r="K62" s="735"/>
      <c r="L62" s="735"/>
      <c r="M62" s="735"/>
      <c r="N62" s="735"/>
      <c r="O62" s="735"/>
      <c r="P62" s="187"/>
    </row>
    <row r="63" spans="1:17" s="743" customFormat="1" ht="6.75" customHeight="1">
      <c r="A63" s="735"/>
      <c r="B63" s="735"/>
      <c r="C63" s="8"/>
      <c r="D63" s="735"/>
      <c r="E63" s="735"/>
      <c r="F63" s="735"/>
      <c r="G63" s="735"/>
      <c r="H63" s="735"/>
      <c r="I63" s="735"/>
      <c r="J63" s="735"/>
      <c r="K63" s="735"/>
      <c r="L63" s="735"/>
      <c r="M63" s="735"/>
      <c r="N63" s="735"/>
      <c r="O63" s="735"/>
      <c r="P63" s="178"/>
    </row>
    <row r="64" spans="1:17" ht="26.25" customHeight="1">
      <c r="P64" s="6"/>
    </row>
    <row r="65" spans="16:16" ht="15.4" customHeight="1">
      <c r="P65" s="6"/>
    </row>
    <row r="66" spans="16:16" ht="15.75" customHeight="1">
      <c r="P66" s="6"/>
    </row>
    <row r="67" spans="16:16" ht="18.75" customHeight="1">
      <c r="P67" s="6"/>
    </row>
    <row r="68" spans="16:16" ht="12.75" customHeight="1">
      <c r="P68" s="6"/>
    </row>
    <row r="69" spans="16:16" ht="15.4" customHeight="1">
      <c r="P69" s="6"/>
    </row>
  </sheetData>
  <mergeCells count="43">
    <mergeCell ref="A55:O55"/>
    <mergeCell ref="I56:O56"/>
    <mergeCell ref="B57:D58"/>
    <mergeCell ref="I57:O59"/>
    <mergeCell ref="A60:J60"/>
    <mergeCell ref="K60:O60"/>
    <mergeCell ref="A53:C53"/>
    <mergeCell ref="E53:H53"/>
    <mergeCell ref="J53:O53"/>
    <mergeCell ref="C17:D17"/>
    <mergeCell ref="B18:D18"/>
    <mergeCell ref="B19:D19"/>
    <mergeCell ref="B38:D38"/>
    <mergeCell ref="A39:O39"/>
    <mergeCell ref="A40:D40"/>
    <mergeCell ref="E40:O40"/>
    <mergeCell ref="J48:O48"/>
    <mergeCell ref="J49:O49"/>
    <mergeCell ref="A50:C50"/>
    <mergeCell ref="E50:H50"/>
    <mergeCell ref="J50:O5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/>
  </sheetPr>
  <dimension ref="A1:R69"/>
  <sheetViews>
    <sheetView showGridLines="0" topLeftCell="A8" workbookViewId="0">
      <selection activeCell="E15" sqref="E15:E16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5" width="14.5" style="719" customWidth="1"/>
    <col min="6" max="6" width="15.83203125" style="719" bestFit="1" customWidth="1"/>
    <col min="7" max="8" width="11.5" style="719" hidden="1" customWidth="1"/>
    <col min="9" max="9" width="15.1640625" style="719" bestFit="1" customWidth="1"/>
    <col min="10" max="10" width="11.1640625" style="719" customWidth="1"/>
    <col min="11" max="11" width="8.1640625" style="719" bestFit="1" customWidth="1"/>
    <col min="12" max="12" width="11.1640625" style="719" customWidth="1"/>
    <col min="13" max="13" width="9.83203125" style="719" bestFit="1" customWidth="1"/>
    <col min="14" max="14" width="13.6640625" style="719" customWidth="1"/>
    <col min="15" max="15" width="16.6640625" style="719" customWidth="1"/>
    <col min="16" max="16" width="13.5" style="719" customWidth="1"/>
    <col min="17" max="17" width="13.6640625" style="719" bestFit="1" customWidth="1"/>
    <col min="18" max="18" width="15" style="719" bestFit="1" customWidth="1"/>
    <col min="19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818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721" t="s">
        <v>17</v>
      </c>
      <c r="D16" s="721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722">
        <v>1</v>
      </c>
      <c r="B17" s="722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122347162</v>
      </c>
      <c r="F18" s="32">
        <f>SUM(F20:F38)</f>
        <v>122347162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122347162</v>
      </c>
      <c r="F19" s="35">
        <f>SUM(F20:F37)</f>
        <v>122347162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0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/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/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/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10229146</v>
      </c>
      <c r="F23" s="127">
        <v>10229146</v>
      </c>
      <c r="G23" s="127"/>
      <c r="H23" s="127"/>
      <c r="I23" s="40"/>
      <c r="J23" s="40"/>
      <c r="K23" s="35"/>
      <c r="L23" s="35"/>
      <c r="M23" s="35"/>
      <c r="N23" s="35"/>
      <c r="O23" s="601"/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/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/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/>
      <c r="P26" s="10"/>
    </row>
    <row r="27" spans="1:18" s="728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/>
      <c r="P27" s="135"/>
    </row>
    <row r="28" spans="1:18" s="728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/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6121943</v>
      </c>
      <c r="F29" s="127">
        <v>6121943</v>
      </c>
      <c r="G29" s="127"/>
      <c r="H29" s="127"/>
      <c r="I29" s="40"/>
      <c r="J29" s="40"/>
      <c r="K29" s="35"/>
      <c r="L29" s="35"/>
      <c r="M29" s="35"/>
      <c r="N29" s="35"/>
      <c r="O29" s="601"/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/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/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4482069</v>
      </c>
      <c r="F32" s="127">
        <v>4482069</v>
      </c>
      <c r="G32" s="127"/>
      <c r="H32" s="127"/>
      <c r="I32" s="40"/>
      <c r="J32" s="40"/>
      <c r="K32" s="35"/>
      <c r="L32" s="35"/>
      <c r="M32" s="35"/>
      <c r="N32" s="35"/>
      <c r="O32" s="601"/>
      <c r="P32" s="391"/>
      <c r="Q32" s="392"/>
      <c r="R32" s="392"/>
    </row>
    <row r="33" spans="1:18" s="728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/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/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0</v>
      </c>
      <c r="F35" s="177">
        <v>0</v>
      </c>
      <c r="G35" s="177"/>
      <c r="H35" s="177"/>
      <c r="I35" s="40"/>
      <c r="J35" s="236"/>
      <c r="K35" s="175"/>
      <c r="L35" s="175"/>
      <c r="M35" s="175"/>
      <c r="N35" s="175"/>
      <c r="O35" s="601"/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5225281</v>
      </c>
      <c r="F36" s="177">
        <f>5225281</f>
        <v>5225281</v>
      </c>
      <c r="G36" s="177"/>
      <c r="H36" s="177"/>
      <c r="I36" s="40"/>
      <c r="J36" s="236"/>
      <c r="K36" s="175"/>
      <c r="L36" s="175"/>
      <c r="M36" s="175"/>
      <c r="N36" s="175"/>
      <c r="O36" s="601"/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/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728" customFormat="1">
      <c r="A39" s="865" t="s">
        <v>798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728" customFormat="1" ht="23.25" customHeight="1">
      <c r="A40" s="861" t="s">
        <v>754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728" customFormat="1" ht="20.25" customHeight="1">
      <c r="A41" s="371">
        <v>1</v>
      </c>
      <c r="B41" s="379" t="s">
        <v>698</v>
      </c>
      <c r="C41" s="380"/>
      <c r="D41" s="725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187"/>
    </row>
    <row r="42" spans="1:18" s="728" customFormat="1" ht="20.25" customHeight="1">
      <c r="A42" s="371">
        <v>2</v>
      </c>
      <c r="B42" s="379" t="s">
        <v>778</v>
      </c>
      <c r="C42" s="380"/>
      <c r="D42" s="725"/>
      <c r="E42" s="726"/>
      <c r="F42" s="726"/>
      <c r="G42" s="726"/>
      <c r="H42" s="726"/>
      <c r="I42" s="726"/>
      <c r="J42" s="726"/>
      <c r="K42" s="726"/>
      <c r="L42" s="726"/>
      <c r="M42" s="726"/>
      <c r="N42" s="726"/>
      <c r="O42" s="726"/>
      <c r="P42" s="187"/>
    </row>
    <row r="43" spans="1:18" s="728" customFormat="1" ht="20.25" customHeight="1">
      <c r="A43" s="371">
        <v>3</v>
      </c>
      <c r="B43" s="379" t="s">
        <v>699</v>
      </c>
      <c r="C43" s="380"/>
      <c r="D43" s="725"/>
      <c r="E43" s="726"/>
      <c r="F43" s="726"/>
      <c r="G43" s="726"/>
      <c r="H43" s="726"/>
      <c r="I43" s="726"/>
      <c r="J43" s="726"/>
      <c r="K43" s="726"/>
      <c r="L43" s="726"/>
      <c r="M43" s="726"/>
      <c r="N43" s="726"/>
      <c r="O43" s="726"/>
      <c r="P43" s="187"/>
    </row>
    <row r="44" spans="1:18" s="728" customFormat="1" ht="20.25" customHeight="1">
      <c r="A44" s="371">
        <v>4</v>
      </c>
      <c r="B44" s="379" t="s">
        <v>700</v>
      </c>
      <c r="C44" s="380"/>
      <c r="D44" s="725"/>
      <c r="E44" s="726"/>
      <c r="F44" s="726"/>
      <c r="G44" s="726"/>
      <c r="H44" s="726"/>
      <c r="I44" s="726"/>
      <c r="J44" s="726"/>
      <c r="K44" s="726"/>
      <c r="L44" s="726"/>
      <c r="M44" s="726"/>
      <c r="N44" s="726"/>
      <c r="O44" s="726"/>
      <c r="P44" s="187"/>
    </row>
    <row r="45" spans="1:18" s="728" customFormat="1" ht="20.25" customHeight="1">
      <c r="A45" s="371">
        <v>5</v>
      </c>
      <c r="B45" s="379" t="s">
        <v>701</v>
      </c>
      <c r="C45" s="380"/>
      <c r="D45" s="602"/>
      <c r="E45" s="726"/>
      <c r="F45" s="726"/>
      <c r="G45" s="726"/>
      <c r="H45" s="726"/>
      <c r="I45" s="726"/>
      <c r="J45" s="726"/>
      <c r="K45" s="726"/>
      <c r="L45" s="726"/>
      <c r="M45" s="726"/>
      <c r="N45" s="726"/>
      <c r="O45" s="726"/>
      <c r="P45" s="187"/>
    </row>
    <row r="46" spans="1:18" s="728" customFormat="1" ht="27" customHeight="1">
      <c r="A46" s="371">
        <v>6</v>
      </c>
      <c r="B46" s="379" t="s">
        <v>702</v>
      </c>
      <c r="C46" s="380"/>
      <c r="D46" s="725"/>
      <c r="E46" s="726"/>
      <c r="F46" s="726"/>
      <c r="G46" s="726"/>
      <c r="H46" s="726"/>
      <c r="I46" s="726"/>
      <c r="J46" s="726"/>
      <c r="K46" s="726"/>
      <c r="L46" s="726"/>
      <c r="M46" s="726"/>
      <c r="N46" s="726"/>
      <c r="O46" s="726"/>
      <c r="P46" s="187"/>
    </row>
    <row r="47" spans="1:18" s="728" customFormat="1" ht="20.25" customHeight="1">
      <c r="A47" s="371">
        <v>7</v>
      </c>
      <c r="B47" s="379" t="s">
        <v>687</v>
      </c>
      <c r="C47" s="380"/>
      <c r="D47" s="725"/>
      <c r="E47" s="726"/>
      <c r="F47" s="726"/>
      <c r="G47" s="726"/>
      <c r="H47" s="726"/>
      <c r="I47" s="726"/>
      <c r="J47" s="726"/>
      <c r="K47" s="726"/>
      <c r="L47" s="726"/>
      <c r="M47" s="726"/>
      <c r="N47" s="726"/>
      <c r="O47" s="726"/>
      <c r="P47" s="187"/>
    </row>
    <row r="48" spans="1:18" s="728" customFormat="1" ht="15.4" customHeight="1">
      <c r="A48" s="371">
        <v>7</v>
      </c>
      <c r="B48" s="379" t="s">
        <v>695</v>
      </c>
      <c r="C48" s="380"/>
      <c r="D48" s="180"/>
      <c r="E48" s="180"/>
      <c r="F48" s="180"/>
      <c r="G48" s="180"/>
      <c r="H48" s="180"/>
      <c r="I48" s="180"/>
      <c r="J48" s="856"/>
      <c r="K48" s="856"/>
      <c r="L48" s="856"/>
      <c r="M48" s="856"/>
      <c r="N48" s="856"/>
      <c r="O48" s="856"/>
      <c r="P48" s="187"/>
    </row>
    <row r="49" spans="1:17" s="728" customFormat="1" ht="15.4" customHeight="1">
      <c r="A49" s="381"/>
      <c r="B49" s="592"/>
      <c r="C49" s="593"/>
      <c r="D49" s="373"/>
      <c r="E49" s="180"/>
      <c r="F49" s="180"/>
      <c r="G49" s="180"/>
      <c r="H49" s="180"/>
      <c r="I49" s="180"/>
      <c r="J49" s="856" t="s">
        <v>729</v>
      </c>
      <c r="K49" s="856"/>
      <c r="L49" s="856"/>
      <c r="M49" s="856"/>
      <c r="N49" s="856"/>
      <c r="O49" s="856"/>
      <c r="P49" s="187"/>
    </row>
    <row r="50" spans="1:17" s="728" customFormat="1" ht="36.75" customHeight="1">
      <c r="A50" s="857" t="s">
        <v>19</v>
      </c>
      <c r="B50" s="857"/>
      <c r="C50" s="857"/>
      <c r="E50" s="857" t="s">
        <v>20</v>
      </c>
      <c r="F50" s="857"/>
      <c r="G50" s="857"/>
      <c r="H50" s="857"/>
      <c r="I50" s="207"/>
      <c r="J50" s="857" t="s">
        <v>21</v>
      </c>
      <c r="K50" s="857"/>
      <c r="L50" s="857"/>
      <c r="M50" s="857"/>
      <c r="N50" s="857"/>
      <c r="O50" s="857"/>
      <c r="P50" s="187"/>
    </row>
    <row r="51" spans="1:17" s="231" customFormat="1">
      <c r="A51" s="180"/>
      <c r="B51" s="208"/>
      <c r="C51" s="209"/>
      <c r="D51" s="728"/>
      <c r="E51" s="208"/>
      <c r="F51" s="208"/>
      <c r="G51" s="208"/>
      <c r="H51" s="208"/>
      <c r="I51" s="208"/>
      <c r="J51" s="728"/>
      <c r="K51" s="208"/>
      <c r="L51" s="180"/>
      <c r="M51" s="208"/>
      <c r="N51" s="208"/>
      <c r="O51" s="208"/>
      <c r="P51" s="229"/>
      <c r="Q51" s="230"/>
    </row>
    <row r="52" spans="1:17" s="728" customFormat="1">
      <c r="A52" s="180"/>
      <c r="B52" s="180"/>
      <c r="C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7"/>
    </row>
    <row r="53" spans="1:17" s="728" customFormat="1">
      <c r="A53" s="852" t="s">
        <v>568</v>
      </c>
      <c r="B53" s="852"/>
      <c r="C53" s="852"/>
      <c r="E53" s="852" t="s">
        <v>149</v>
      </c>
      <c r="F53" s="852"/>
      <c r="G53" s="852"/>
      <c r="H53" s="852"/>
      <c r="I53" s="210"/>
      <c r="J53" s="852" t="s">
        <v>43</v>
      </c>
      <c r="K53" s="852"/>
      <c r="L53" s="852"/>
      <c r="M53" s="852"/>
      <c r="N53" s="852"/>
      <c r="O53" s="852"/>
      <c r="P53" s="187"/>
    </row>
    <row r="54" spans="1:17" s="728" customFormat="1">
      <c r="A54" s="182"/>
      <c r="B54" s="182"/>
      <c r="C54" s="182"/>
      <c r="D54" s="183"/>
      <c r="E54" s="182"/>
      <c r="F54" s="182"/>
      <c r="G54" s="182"/>
      <c r="H54" s="182"/>
      <c r="I54" s="182"/>
      <c r="K54" s="179"/>
      <c r="L54" s="182"/>
      <c r="M54" s="182"/>
      <c r="N54" s="182"/>
      <c r="O54" s="179"/>
      <c r="P54" s="187"/>
    </row>
    <row r="55" spans="1:17" s="728" customFormat="1" ht="15" customHeight="1">
      <c r="A55" s="849" t="s">
        <v>22</v>
      </c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187"/>
    </row>
    <row r="56" spans="1:17" s="728" customFormat="1">
      <c r="A56" s="5"/>
      <c r="B56" s="5"/>
      <c r="C56" s="5"/>
      <c r="D56" s="5"/>
      <c r="E56" s="5"/>
      <c r="F56" s="5"/>
      <c r="G56" s="5"/>
      <c r="H56" s="5"/>
      <c r="I56" s="850" t="s">
        <v>24</v>
      </c>
      <c r="J56" s="850"/>
      <c r="K56" s="850"/>
      <c r="L56" s="850"/>
      <c r="M56" s="850"/>
      <c r="N56" s="850"/>
      <c r="O56" s="850"/>
      <c r="P56" s="187"/>
    </row>
    <row r="57" spans="1:17" s="728" customFormat="1">
      <c r="A57" s="7"/>
      <c r="B57" s="812" t="s">
        <v>23</v>
      </c>
      <c r="C57" s="812"/>
      <c r="D57" s="812"/>
      <c r="E57" s="7"/>
      <c r="F57" s="7"/>
      <c r="G57" s="7"/>
      <c r="H57" s="7"/>
      <c r="I57" s="812" t="s">
        <v>39</v>
      </c>
      <c r="J57" s="812"/>
      <c r="K57" s="812"/>
      <c r="L57" s="812"/>
      <c r="M57" s="812"/>
      <c r="N57" s="812"/>
      <c r="O57" s="812"/>
      <c r="P57" s="187"/>
    </row>
    <row r="58" spans="1:17" s="728" customFormat="1">
      <c r="A58" s="2"/>
      <c r="B58" s="812"/>
      <c r="C58" s="812"/>
      <c r="D58" s="812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728" customFormat="1" ht="15.4" customHeight="1">
      <c r="A59" s="7"/>
      <c r="B59" s="7"/>
      <c r="C59" s="7"/>
      <c r="D59" s="7"/>
      <c r="E59" s="7"/>
      <c r="F59" s="7"/>
      <c r="G59" s="7"/>
      <c r="H59" s="7"/>
      <c r="I59" s="812"/>
      <c r="J59" s="812"/>
      <c r="K59" s="812"/>
      <c r="L59" s="812"/>
      <c r="M59" s="812"/>
      <c r="N59" s="812"/>
      <c r="O59" s="812"/>
      <c r="P59" s="187"/>
    </row>
    <row r="60" spans="1:17" s="728" customFormat="1" ht="15.4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51"/>
      <c r="L60" s="851"/>
      <c r="M60" s="851"/>
      <c r="N60" s="851"/>
      <c r="O60" s="851"/>
      <c r="P60" s="187"/>
    </row>
    <row r="61" spans="1:17" s="728" customFormat="1" ht="40.5" customHeight="1">
      <c r="A61" s="719"/>
      <c r="B61" s="719"/>
      <c r="C61" s="8"/>
      <c r="D61" s="719"/>
      <c r="E61" s="719"/>
      <c r="F61" s="719"/>
      <c r="G61" s="719"/>
      <c r="H61" s="719"/>
      <c r="I61" s="719"/>
      <c r="J61" s="719"/>
      <c r="K61" s="719"/>
      <c r="L61" s="719"/>
      <c r="M61" s="719"/>
      <c r="N61" s="719"/>
      <c r="O61" s="719"/>
      <c r="P61" s="187"/>
    </row>
    <row r="62" spans="1:17" s="728" customFormat="1" ht="18" customHeight="1">
      <c r="A62" s="719"/>
      <c r="B62" s="719"/>
      <c r="C62" s="8"/>
      <c r="D62" s="719"/>
      <c r="E62" s="719"/>
      <c r="F62" s="719"/>
      <c r="G62" s="719"/>
      <c r="H62" s="719"/>
      <c r="I62" s="719"/>
      <c r="J62" s="719"/>
      <c r="K62" s="719"/>
      <c r="L62" s="719"/>
      <c r="M62" s="719"/>
      <c r="N62" s="719"/>
      <c r="O62" s="719"/>
      <c r="P62" s="187"/>
    </row>
    <row r="63" spans="1:17" s="728" customFormat="1" ht="6.75" customHeight="1">
      <c r="A63" s="719"/>
      <c r="B63" s="719"/>
      <c r="C63" s="8"/>
      <c r="D63" s="719"/>
      <c r="E63" s="719"/>
      <c r="F63" s="719"/>
      <c r="G63" s="719"/>
      <c r="H63" s="719"/>
      <c r="I63" s="719"/>
      <c r="J63" s="719"/>
      <c r="K63" s="719"/>
      <c r="L63" s="719"/>
      <c r="M63" s="719"/>
      <c r="N63" s="719"/>
      <c r="O63" s="719"/>
      <c r="P63" s="178"/>
    </row>
    <row r="64" spans="1:17" ht="26.25" customHeight="1">
      <c r="P64" s="6"/>
    </row>
    <row r="65" spans="16:16" ht="15.4" customHeight="1">
      <c r="P65" s="6"/>
    </row>
    <row r="66" spans="16:16" ht="15.75" customHeight="1">
      <c r="P66" s="6"/>
    </row>
    <row r="67" spans="16:16" ht="18.75" customHeight="1">
      <c r="P67" s="6"/>
    </row>
    <row r="68" spans="16:16" ht="12.75" customHeight="1">
      <c r="P68" s="6"/>
    </row>
    <row r="69" spans="16:16" ht="15.4" customHeight="1">
      <c r="P69" s="6"/>
    </row>
  </sheetData>
  <mergeCells count="43">
    <mergeCell ref="A55:O55"/>
    <mergeCell ref="I56:O56"/>
    <mergeCell ref="B57:D58"/>
    <mergeCell ref="I57:O59"/>
    <mergeCell ref="A60:J60"/>
    <mergeCell ref="K60:O60"/>
    <mergeCell ref="A53:C53"/>
    <mergeCell ref="E53:H53"/>
    <mergeCell ref="J53:O53"/>
    <mergeCell ref="C17:D17"/>
    <mergeCell ref="B18:D18"/>
    <mergeCell ref="B19:D19"/>
    <mergeCell ref="B38:D38"/>
    <mergeCell ref="A39:O39"/>
    <mergeCell ref="A40:D40"/>
    <mergeCell ref="E40:O40"/>
    <mergeCell ref="J48:O48"/>
    <mergeCell ref="J49:O49"/>
    <mergeCell ref="A50:C50"/>
    <mergeCell ref="E50:H50"/>
    <mergeCell ref="J50:O5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5">
    <tabColor theme="9"/>
  </sheetPr>
  <dimension ref="A1:R69"/>
  <sheetViews>
    <sheetView showGridLines="0" topLeftCell="A37" workbookViewId="0">
      <selection activeCell="B57" sqref="B57:D58"/>
    </sheetView>
  </sheetViews>
  <sheetFormatPr defaultRowHeight="15.75"/>
  <cols>
    <col min="1" max="1" width="6.6640625" style="697" customWidth="1"/>
    <col min="2" max="2" width="32.5" style="697" customWidth="1"/>
    <col min="3" max="3" width="19.1640625" style="8" customWidth="1"/>
    <col min="4" max="4" width="36" style="697" customWidth="1"/>
    <col min="5" max="5" width="14.5" style="697" customWidth="1"/>
    <col min="6" max="6" width="15.83203125" style="697" bestFit="1" customWidth="1"/>
    <col min="7" max="8" width="11.5" style="697" hidden="1" customWidth="1"/>
    <col min="9" max="9" width="15.1640625" style="697" bestFit="1" customWidth="1"/>
    <col min="10" max="10" width="11.1640625" style="697" customWidth="1"/>
    <col min="11" max="11" width="8.1640625" style="697" bestFit="1" customWidth="1"/>
    <col min="12" max="12" width="11.1640625" style="697" customWidth="1"/>
    <col min="13" max="13" width="9.83203125" style="697" bestFit="1" customWidth="1"/>
    <col min="14" max="14" width="13.6640625" style="697" customWidth="1"/>
    <col min="15" max="15" width="16.6640625" style="697" customWidth="1"/>
    <col min="16" max="16" width="13.5" style="697" customWidth="1"/>
    <col min="17" max="17" width="13.6640625" style="697" bestFit="1" customWidth="1"/>
    <col min="18" max="18" width="15" style="697" bestFit="1" customWidth="1"/>
    <col min="19" max="16384" width="9.33203125" style="69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796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699" t="s">
        <v>17</v>
      </c>
      <c r="D16" s="699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700">
        <v>1</v>
      </c>
      <c r="B17" s="700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122347162</v>
      </c>
      <c r="F18" s="32">
        <f>SUM(F20:F38)</f>
        <v>122347162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500538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122347162</v>
      </c>
      <c r="F19" s="35">
        <f>SUM(F20:F37)</f>
        <v>122347162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500538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>
        <f>F20-'DP3'!F20</f>
        <v>0</v>
      </c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>
        <f>F21-'DP3'!F21</f>
        <v>0</v>
      </c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>
        <f>F22-'DP3'!F22</f>
        <v>0</v>
      </c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10229146</v>
      </c>
      <c r="F23" s="127">
        <v>10229146</v>
      </c>
      <c r="G23" s="127"/>
      <c r="H23" s="127"/>
      <c r="I23" s="40"/>
      <c r="J23" s="40"/>
      <c r="K23" s="35"/>
      <c r="L23" s="35"/>
      <c r="M23" s="35"/>
      <c r="N23" s="35"/>
      <c r="O23" s="601">
        <f>F23-'DP3'!F23</f>
        <v>447000</v>
      </c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>
        <f>F24-'DP3'!F24</f>
        <v>0</v>
      </c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>
        <f>F25-'DP3'!F25</f>
        <v>0</v>
      </c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>
        <f>F26-'DP3'!F26</f>
        <v>0</v>
      </c>
      <c r="P26" s="10"/>
    </row>
    <row r="27" spans="1:18" s="706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>
        <f>F27-'DP3'!F27</f>
        <v>0</v>
      </c>
      <c r="P27" s="135"/>
    </row>
    <row r="28" spans="1:18" s="706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>
        <f>F28-'DP3'!F28</f>
        <v>0</v>
      </c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6121943</v>
      </c>
      <c r="F29" s="127">
        <v>6121943</v>
      </c>
      <c r="G29" s="127"/>
      <c r="H29" s="127"/>
      <c r="I29" s="40"/>
      <c r="J29" s="40"/>
      <c r="K29" s="35"/>
      <c r="L29" s="35"/>
      <c r="M29" s="35"/>
      <c r="N29" s="35"/>
      <c r="O29" s="601">
        <f>F29-'DP3'!F29</f>
        <v>53538</v>
      </c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>
        <f>F30-'DP3'!F30</f>
        <v>0</v>
      </c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>
        <f>F31-'DP3'!F31</f>
        <v>0</v>
      </c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4482069</v>
      </c>
      <c r="F32" s="127">
        <v>4482069</v>
      </c>
      <c r="G32" s="127"/>
      <c r="H32" s="127"/>
      <c r="I32" s="40"/>
      <c r="J32" s="40"/>
      <c r="K32" s="35"/>
      <c r="L32" s="35"/>
      <c r="M32" s="35"/>
      <c r="N32" s="35"/>
      <c r="O32" s="601">
        <f>F32-'DP3'!F32</f>
        <v>0</v>
      </c>
      <c r="P32" s="391"/>
      <c r="Q32" s="392"/>
      <c r="R32" s="392"/>
    </row>
    <row r="33" spans="1:18" s="706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>
        <f>F33-'DP3'!F33</f>
        <v>0</v>
      </c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>
        <f>F34-'DP3'!F34</f>
        <v>0</v>
      </c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0</v>
      </c>
      <c r="F35" s="177">
        <v>0</v>
      </c>
      <c r="G35" s="177"/>
      <c r="H35" s="177"/>
      <c r="I35" s="40"/>
      <c r="J35" s="236"/>
      <c r="K35" s="175"/>
      <c r="L35" s="175"/>
      <c r="M35" s="175"/>
      <c r="N35" s="175"/>
      <c r="O35" s="601">
        <f>F35-'DP3'!F35</f>
        <v>0</v>
      </c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5225281</v>
      </c>
      <c r="F36" s="177">
        <f>5225281</f>
        <v>5225281</v>
      </c>
      <c r="G36" s="177"/>
      <c r="H36" s="177"/>
      <c r="I36" s="40"/>
      <c r="J36" s="236"/>
      <c r="K36" s="175"/>
      <c r="L36" s="175"/>
      <c r="M36" s="175"/>
      <c r="N36" s="175"/>
      <c r="O36" s="601">
        <f>F36-'DP3'!F36</f>
        <v>0</v>
      </c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>
        <f>F37-'DP3'!F37</f>
        <v>0</v>
      </c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706" customFormat="1">
      <c r="A39" s="865" t="s">
        <v>798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706" customFormat="1" ht="23.25" customHeight="1">
      <c r="A40" s="861" t="s">
        <v>797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706" customFormat="1" ht="20.25" customHeight="1">
      <c r="A41" s="371">
        <v>1</v>
      </c>
      <c r="B41" s="379" t="s">
        <v>698</v>
      </c>
      <c r="C41" s="380"/>
      <c r="D41" s="704"/>
      <c r="E41" s="705"/>
      <c r="F41" s="705"/>
      <c r="G41" s="705"/>
      <c r="H41" s="705"/>
      <c r="I41" s="705"/>
      <c r="J41" s="705"/>
      <c r="K41" s="705"/>
      <c r="L41" s="705"/>
      <c r="M41" s="705"/>
      <c r="N41" s="705"/>
      <c r="O41" s="705"/>
      <c r="P41" s="187"/>
    </row>
    <row r="42" spans="1:18" s="706" customFormat="1" ht="20.25" customHeight="1">
      <c r="A42" s="371">
        <v>2</v>
      </c>
      <c r="B42" s="379" t="s">
        <v>778</v>
      </c>
      <c r="C42" s="380"/>
      <c r="D42" s="704"/>
      <c r="E42" s="705"/>
      <c r="F42" s="705"/>
      <c r="G42" s="705"/>
      <c r="H42" s="705"/>
      <c r="I42" s="705"/>
      <c r="J42" s="705"/>
      <c r="K42" s="705"/>
      <c r="L42" s="705"/>
      <c r="M42" s="705"/>
      <c r="N42" s="705"/>
      <c r="O42" s="705"/>
      <c r="P42" s="187"/>
    </row>
    <row r="43" spans="1:18" s="706" customFormat="1" ht="20.25" customHeight="1">
      <c r="A43" s="371">
        <v>3</v>
      </c>
      <c r="B43" s="379" t="s">
        <v>699</v>
      </c>
      <c r="C43" s="380"/>
      <c r="D43" s="704"/>
      <c r="E43" s="705"/>
      <c r="F43" s="705"/>
      <c r="G43" s="705"/>
      <c r="H43" s="705"/>
      <c r="I43" s="705"/>
      <c r="J43" s="705"/>
      <c r="K43" s="705"/>
      <c r="L43" s="705"/>
      <c r="M43" s="705"/>
      <c r="N43" s="705"/>
      <c r="O43" s="705"/>
      <c r="P43" s="187"/>
    </row>
    <row r="44" spans="1:18" s="706" customFormat="1" ht="20.25" customHeight="1">
      <c r="A44" s="371">
        <v>4</v>
      </c>
      <c r="B44" s="379" t="s">
        <v>700</v>
      </c>
      <c r="C44" s="380"/>
      <c r="D44" s="704"/>
      <c r="E44" s="705"/>
      <c r="F44" s="705"/>
      <c r="G44" s="705"/>
      <c r="H44" s="705"/>
      <c r="I44" s="705"/>
      <c r="J44" s="705"/>
      <c r="K44" s="705"/>
      <c r="L44" s="705"/>
      <c r="M44" s="705"/>
      <c r="N44" s="705"/>
      <c r="O44" s="705"/>
      <c r="P44" s="187"/>
    </row>
    <row r="45" spans="1:18" s="706" customFormat="1" ht="20.25" customHeight="1">
      <c r="A45" s="371">
        <v>5</v>
      </c>
      <c r="B45" s="379" t="s">
        <v>701</v>
      </c>
      <c r="C45" s="380"/>
      <c r="D45" s="602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187"/>
    </row>
    <row r="46" spans="1:18" s="706" customFormat="1" ht="27" customHeight="1">
      <c r="A46" s="371">
        <v>6</v>
      </c>
      <c r="B46" s="379" t="s">
        <v>702</v>
      </c>
      <c r="C46" s="380">
        <v>447000</v>
      </c>
      <c r="D46" s="704"/>
      <c r="E46" s="705"/>
      <c r="F46" s="705"/>
      <c r="G46" s="705"/>
      <c r="H46" s="705"/>
      <c r="I46" s="705"/>
      <c r="J46" s="705"/>
      <c r="K46" s="705"/>
      <c r="L46" s="705"/>
      <c r="M46" s="705"/>
      <c r="N46" s="705"/>
      <c r="O46" s="705"/>
      <c r="P46" s="187"/>
    </row>
    <row r="47" spans="1:18" s="706" customFormat="1" ht="20.25" customHeight="1">
      <c r="A47" s="371">
        <v>7</v>
      </c>
      <c r="B47" s="379" t="s">
        <v>687</v>
      </c>
      <c r="C47" s="380">
        <v>53538</v>
      </c>
      <c r="D47" s="704"/>
      <c r="E47" s="705"/>
      <c r="F47" s="705"/>
      <c r="G47" s="705"/>
      <c r="H47" s="705"/>
      <c r="I47" s="705"/>
      <c r="J47" s="705"/>
      <c r="K47" s="705"/>
      <c r="L47" s="705"/>
      <c r="M47" s="705"/>
      <c r="N47" s="705"/>
      <c r="O47" s="705"/>
      <c r="P47" s="187"/>
    </row>
    <row r="48" spans="1:18" s="706" customFormat="1" ht="15.4" customHeight="1">
      <c r="A48" s="371">
        <v>7</v>
      </c>
      <c r="B48" s="379" t="s">
        <v>695</v>
      </c>
      <c r="C48" s="380"/>
      <c r="D48" s="180"/>
      <c r="E48" s="180"/>
      <c r="F48" s="180"/>
      <c r="G48" s="180"/>
      <c r="H48" s="180"/>
      <c r="I48" s="180"/>
      <c r="J48" s="856"/>
      <c r="K48" s="856"/>
      <c r="L48" s="856"/>
      <c r="M48" s="856"/>
      <c r="N48" s="856"/>
      <c r="O48" s="856"/>
      <c r="P48" s="187"/>
    </row>
    <row r="49" spans="1:17" s="706" customFormat="1" ht="15.4" customHeight="1">
      <c r="A49" s="381"/>
      <c r="B49" s="592"/>
      <c r="C49" s="593"/>
      <c r="D49" s="373"/>
      <c r="E49" s="180"/>
      <c r="F49" s="180"/>
      <c r="G49" s="180"/>
      <c r="H49" s="180"/>
      <c r="I49" s="180"/>
      <c r="J49" s="856" t="s">
        <v>729</v>
      </c>
      <c r="K49" s="856"/>
      <c r="L49" s="856"/>
      <c r="M49" s="856"/>
      <c r="N49" s="856"/>
      <c r="O49" s="856"/>
      <c r="P49" s="187"/>
    </row>
    <row r="50" spans="1:17" s="706" customFormat="1" ht="36.75" customHeight="1">
      <c r="A50" s="857" t="s">
        <v>19</v>
      </c>
      <c r="B50" s="857"/>
      <c r="C50" s="857"/>
      <c r="E50" s="857" t="s">
        <v>20</v>
      </c>
      <c r="F50" s="857"/>
      <c r="G50" s="857"/>
      <c r="H50" s="857"/>
      <c r="I50" s="207"/>
      <c r="J50" s="857" t="s">
        <v>21</v>
      </c>
      <c r="K50" s="857"/>
      <c r="L50" s="857"/>
      <c r="M50" s="857"/>
      <c r="N50" s="857"/>
      <c r="O50" s="857"/>
      <c r="P50" s="187"/>
    </row>
    <row r="51" spans="1:17" s="231" customFormat="1">
      <c r="A51" s="180"/>
      <c r="B51" s="208"/>
      <c r="C51" s="209"/>
      <c r="D51" s="706"/>
      <c r="E51" s="208"/>
      <c r="F51" s="208"/>
      <c r="G51" s="208"/>
      <c r="H51" s="208"/>
      <c r="I51" s="208"/>
      <c r="J51" s="706"/>
      <c r="K51" s="208"/>
      <c r="L51" s="180"/>
      <c r="M51" s="208"/>
      <c r="N51" s="208"/>
      <c r="O51" s="208"/>
      <c r="P51" s="229"/>
      <c r="Q51" s="230"/>
    </row>
    <row r="52" spans="1:17" s="706" customFormat="1">
      <c r="A52" s="180"/>
      <c r="B52" s="180"/>
      <c r="C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7"/>
    </row>
    <row r="53" spans="1:17" s="706" customFormat="1">
      <c r="A53" s="852" t="s">
        <v>568</v>
      </c>
      <c r="B53" s="852"/>
      <c r="C53" s="852"/>
      <c r="E53" s="852" t="s">
        <v>149</v>
      </c>
      <c r="F53" s="852"/>
      <c r="G53" s="852"/>
      <c r="H53" s="852"/>
      <c r="I53" s="210"/>
      <c r="J53" s="852" t="s">
        <v>43</v>
      </c>
      <c r="K53" s="852"/>
      <c r="L53" s="852"/>
      <c r="M53" s="852"/>
      <c r="N53" s="852"/>
      <c r="O53" s="852"/>
      <c r="P53" s="187"/>
    </row>
    <row r="54" spans="1:17" s="706" customFormat="1">
      <c r="A54" s="182"/>
      <c r="B54" s="182"/>
      <c r="C54" s="182"/>
      <c r="D54" s="183"/>
      <c r="E54" s="182"/>
      <c r="F54" s="182"/>
      <c r="G54" s="182"/>
      <c r="H54" s="182"/>
      <c r="I54" s="182"/>
      <c r="K54" s="179"/>
      <c r="L54" s="182"/>
      <c r="M54" s="182"/>
      <c r="N54" s="182"/>
      <c r="O54" s="179"/>
      <c r="P54" s="187"/>
    </row>
    <row r="55" spans="1:17" s="706" customFormat="1" ht="15" customHeight="1">
      <c r="A55" s="849" t="s">
        <v>22</v>
      </c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187"/>
    </row>
    <row r="56" spans="1:17" s="706" customFormat="1">
      <c r="A56" s="5"/>
      <c r="B56" s="5"/>
      <c r="C56" s="5"/>
      <c r="D56" s="5"/>
      <c r="E56" s="5"/>
      <c r="F56" s="5"/>
      <c r="G56" s="5"/>
      <c r="H56" s="5"/>
      <c r="I56" s="850" t="s">
        <v>24</v>
      </c>
      <c r="J56" s="850"/>
      <c r="K56" s="850"/>
      <c r="L56" s="850"/>
      <c r="M56" s="850"/>
      <c r="N56" s="850"/>
      <c r="O56" s="850"/>
      <c r="P56" s="187"/>
    </row>
    <row r="57" spans="1:17" s="706" customFormat="1">
      <c r="A57" s="7"/>
      <c r="B57" s="812" t="s">
        <v>23</v>
      </c>
      <c r="C57" s="812"/>
      <c r="D57" s="812"/>
      <c r="E57" s="7"/>
      <c r="F57" s="7"/>
      <c r="G57" s="7"/>
      <c r="H57" s="7"/>
      <c r="I57" s="812" t="s">
        <v>39</v>
      </c>
      <c r="J57" s="812"/>
      <c r="K57" s="812"/>
      <c r="L57" s="812"/>
      <c r="M57" s="812"/>
      <c r="N57" s="812"/>
      <c r="O57" s="812"/>
      <c r="P57" s="187"/>
    </row>
    <row r="58" spans="1:17" s="706" customFormat="1">
      <c r="A58" s="2"/>
      <c r="B58" s="812"/>
      <c r="C58" s="812"/>
      <c r="D58" s="812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706" customFormat="1" ht="15.4" customHeight="1">
      <c r="A59" s="7"/>
      <c r="B59" s="7"/>
      <c r="C59" s="7"/>
      <c r="D59" s="7"/>
      <c r="E59" s="7"/>
      <c r="F59" s="7"/>
      <c r="G59" s="7"/>
      <c r="H59" s="7"/>
      <c r="I59" s="812"/>
      <c r="J59" s="812"/>
      <c r="K59" s="812"/>
      <c r="L59" s="812"/>
      <c r="M59" s="812"/>
      <c r="N59" s="812"/>
      <c r="O59" s="812"/>
      <c r="P59" s="187"/>
    </row>
    <row r="60" spans="1:17" s="706" customFormat="1" ht="15.4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51"/>
      <c r="L60" s="851"/>
      <c r="M60" s="851"/>
      <c r="N60" s="851"/>
      <c r="O60" s="851"/>
      <c r="P60" s="187"/>
    </row>
    <row r="61" spans="1:17" s="706" customFormat="1" ht="40.5" customHeight="1">
      <c r="A61" s="697"/>
      <c r="B61" s="697"/>
      <c r="C61" s="8"/>
      <c r="D61" s="697"/>
      <c r="E61" s="697"/>
      <c r="F61" s="697"/>
      <c r="G61" s="697"/>
      <c r="H61" s="697"/>
      <c r="I61" s="697"/>
      <c r="J61" s="697"/>
      <c r="K61" s="697"/>
      <c r="L61" s="697"/>
      <c r="M61" s="697"/>
      <c r="N61" s="697"/>
      <c r="O61" s="697"/>
      <c r="P61" s="187"/>
    </row>
    <row r="62" spans="1:17" s="706" customFormat="1" ht="18" customHeight="1">
      <c r="A62" s="697"/>
      <c r="B62" s="697"/>
      <c r="C62" s="8"/>
      <c r="D62" s="697"/>
      <c r="E62" s="697"/>
      <c r="F62" s="697"/>
      <c r="G62" s="697"/>
      <c r="H62" s="697"/>
      <c r="I62" s="697"/>
      <c r="J62" s="697"/>
      <c r="K62" s="697"/>
      <c r="L62" s="697"/>
      <c r="M62" s="697"/>
      <c r="N62" s="697"/>
      <c r="O62" s="697"/>
      <c r="P62" s="187"/>
    </row>
    <row r="63" spans="1:17" s="706" customFormat="1" ht="6.75" customHeight="1">
      <c r="A63" s="697"/>
      <c r="B63" s="697"/>
      <c r="C63" s="8"/>
      <c r="D63" s="697"/>
      <c r="E63" s="697"/>
      <c r="F63" s="697"/>
      <c r="G63" s="697"/>
      <c r="H63" s="697"/>
      <c r="I63" s="697"/>
      <c r="J63" s="697"/>
      <c r="K63" s="697"/>
      <c r="L63" s="697"/>
      <c r="M63" s="697"/>
      <c r="N63" s="697"/>
      <c r="O63" s="697"/>
      <c r="P63" s="178"/>
    </row>
    <row r="64" spans="1:17" ht="26.25" customHeight="1">
      <c r="P64" s="6"/>
    </row>
    <row r="65" spans="16:16" ht="15.4" customHeight="1">
      <c r="P65" s="6"/>
    </row>
    <row r="66" spans="16:16" ht="15.75" customHeight="1">
      <c r="P66" s="6"/>
    </row>
    <row r="67" spans="16:16" ht="18.75" customHeight="1">
      <c r="P67" s="6"/>
    </row>
    <row r="68" spans="16:16" ht="12.75" customHeight="1">
      <c r="P68" s="6"/>
    </row>
    <row r="69" spans="16:16" ht="15.4" customHeight="1">
      <c r="P69" s="6"/>
    </row>
  </sheetData>
  <mergeCells count="43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53:C53"/>
    <mergeCell ref="E53:H53"/>
    <mergeCell ref="J53:O53"/>
    <mergeCell ref="C17:D17"/>
    <mergeCell ref="B18:D18"/>
    <mergeCell ref="B19:D19"/>
    <mergeCell ref="B38:D38"/>
    <mergeCell ref="A39:O39"/>
    <mergeCell ref="A40:D40"/>
    <mergeCell ref="E40:O40"/>
    <mergeCell ref="J48:O48"/>
    <mergeCell ref="J49:O49"/>
    <mergeCell ref="A50:C50"/>
    <mergeCell ref="E50:H50"/>
    <mergeCell ref="J50:O50"/>
    <mergeCell ref="A55:O55"/>
    <mergeCell ref="I56:O56"/>
    <mergeCell ref="B57:D58"/>
    <mergeCell ref="I57:O59"/>
    <mergeCell ref="A60:J60"/>
    <mergeCell ref="K60:O6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6">
    <tabColor theme="9"/>
  </sheetPr>
  <dimension ref="A1:R69"/>
  <sheetViews>
    <sheetView showGridLines="0" topLeftCell="A15" workbookViewId="0">
      <selection activeCell="A41" sqref="A41:C43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5" width="14.5" style="671" customWidth="1"/>
    <col min="6" max="6" width="15.83203125" style="671" bestFit="1" customWidth="1"/>
    <col min="7" max="8" width="11.5" style="671" hidden="1" customWidth="1"/>
    <col min="9" max="9" width="15.1640625" style="671" bestFit="1" customWidth="1"/>
    <col min="10" max="10" width="11.1640625" style="671" customWidth="1"/>
    <col min="11" max="11" width="8.1640625" style="671" bestFit="1" customWidth="1"/>
    <col min="12" max="12" width="11.1640625" style="671" customWidth="1"/>
    <col min="13" max="13" width="9.83203125" style="671" bestFit="1" customWidth="1"/>
    <col min="14" max="14" width="13.6640625" style="671" customWidth="1"/>
    <col min="15" max="15" width="16.6640625" style="671" customWidth="1"/>
    <col min="16" max="16" width="13.5" style="671" customWidth="1"/>
    <col min="17" max="17" width="13.6640625" style="671" bestFit="1" customWidth="1"/>
    <col min="18" max="18" width="15" style="671" bestFit="1" customWidth="1"/>
    <col min="19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777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673" t="s">
        <v>17</v>
      </c>
      <c r="D16" s="673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674">
        <v>1</v>
      </c>
      <c r="B17" s="674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121846624</v>
      </c>
      <c r="F18" s="32">
        <f>SUM(F20:F38)</f>
        <v>121846624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-4502035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121846624</v>
      </c>
      <c r="F19" s="35">
        <f>SUM(F20:F37)</f>
        <v>121846624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-4502035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>
        <f>F20-'DP2'!F20</f>
        <v>0</v>
      </c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>
        <f>F21-'DP2'!F21</f>
        <v>0</v>
      </c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>
        <f>F22-'DP2'!F22</f>
        <v>0</v>
      </c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9782146</v>
      </c>
      <c r="F23" s="127">
        <f>9782146</f>
        <v>9782146</v>
      </c>
      <c r="G23" s="127"/>
      <c r="H23" s="127"/>
      <c r="I23" s="40"/>
      <c r="J23" s="40"/>
      <c r="K23" s="35"/>
      <c r="L23" s="35"/>
      <c r="M23" s="35"/>
      <c r="N23" s="35"/>
      <c r="O23" s="601">
        <f>F23-'DP2'!F23</f>
        <v>0</v>
      </c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>
        <f>F24-'DP2'!F24</f>
        <v>0</v>
      </c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>
        <f>F25-'DP2'!F25</f>
        <v>0</v>
      </c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>
        <f>F26-'DP2'!F26</f>
        <v>0</v>
      </c>
      <c r="P26" s="10"/>
    </row>
    <row r="27" spans="1:18" s="680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>
        <f>F27-'DP2'!F27</f>
        <v>0</v>
      </c>
      <c r="P27" s="135"/>
    </row>
    <row r="28" spans="1:18" s="680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>
        <f>F28-'DP2'!F28</f>
        <v>0</v>
      </c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6068405</v>
      </c>
      <c r="F29" s="127">
        <v>6068405</v>
      </c>
      <c r="G29" s="127"/>
      <c r="H29" s="127"/>
      <c r="I29" s="40"/>
      <c r="J29" s="40"/>
      <c r="K29" s="35"/>
      <c r="L29" s="35"/>
      <c r="M29" s="35"/>
      <c r="N29" s="35"/>
      <c r="O29" s="601">
        <f>F29-'DP2'!F29</f>
        <v>0</v>
      </c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>
        <f>F30-'DP2'!F30</f>
        <v>0</v>
      </c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>
        <f>F31-'DP2'!F31</f>
        <v>0</v>
      </c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4482069</v>
      </c>
      <c r="F32" s="127">
        <v>4482069</v>
      </c>
      <c r="G32" s="127"/>
      <c r="H32" s="127"/>
      <c r="I32" s="40"/>
      <c r="J32" s="40"/>
      <c r="K32" s="35"/>
      <c r="L32" s="35"/>
      <c r="M32" s="35"/>
      <c r="N32" s="35"/>
      <c r="O32" s="601">
        <v>263730</v>
      </c>
      <c r="P32" s="391"/>
      <c r="Q32" s="392"/>
      <c r="R32" s="392"/>
    </row>
    <row r="33" spans="1:18" s="680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>
        <f>F33-'DP2'!F33</f>
        <v>0</v>
      </c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>
        <f>F34-'DP2'!F34</f>
        <v>0</v>
      </c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0</v>
      </c>
      <c r="F35" s="177"/>
      <c r="G35" s="177"/>
      <c r="H35" s="177"/>
      <c r="I35" s="40"/>
      <c r="J35" s="236"/>
      <c r="K35" s="175"/>
      <c r="L35" s="175"/>
      <c r="M35" s="175"/>
      <c r="N35" s="175"/>
      <c r="O35" s="601">
        <f>F35-'DP2'!F35</f>
        <v>-4765765</v>
      </c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5225281</v>
      </c>
      <c r="F36" s="177">
        <f>5225281</f>
        <v>5225281</v>
      </c>
      <c r="G36" s="177"/>
      <c r="H36" s="177"/>
      <c r="I36" s="40"/>
      <c r="J36" s="236"/>
      <c r="K36" s="175"/>
      <c r="L36" s="175"/>
      <c r="M36" s="175"/>
      <c r="N36" s="175"/>
      <c r="O36" s="601"/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>
        <f>F37-'DP2'!F37</f>
        <v>0</v>
      </c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680" customFormat="1">
      <c r="A39" s="865" t="s">
        <v>780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680" customFormat="1" ht="23.25" customHeight="1">
      <c r="A40" s="861" t="s">
        <v>779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680" customFormat="1" ht="20.25" customHeight="1">
      <c r="A41" s="371">
        <v>1</v>
      </c>
      <c r="B41" s="379" t="s">
        <v>698</v>
      </c>
      <c r="C41" s="380">
        <v>-2505435</v>
      </c>
      <c r="D41" s="677"/>
      <c r="E41" s="678"/>
      <c r="F41" s="678"/>
      <c r="G41" s="678"/>
      <c r="H41" s="678"/>
      <c r="I41" s="678"/>
      <c r="J41" s="678"/>
      <c r="K41" s="678"/>
      <c r="L41" s="678"/>
      <c r="M41" s="678"/>
      <c r="N41" s="678"/>
      <c r="O41" s="678"/>
      <c r="P41" s="187"/>
    </row>
    <row r="42" spans="1:18" s="680" customFormat="1" ht="20.25" customHeight="1">
      <c r="A42" s="371">
        <v>2</v>
      </c>
      <c r="B42" s="379" t="s">
        <v>778</v>
      </c>
      <c r="C42" s="380">
        <v>0</v>
      </c>
      <c r="D42" s="677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78"/>
      <c r="P42" s="187"/>
    </row>
    <row r="43" spans="1:18" s="680" customFormat="1" ht="20.25" customHeight="1">
      <c r="A43" s="371">
        <v>3</v>
      </c>
      <c r="B43" s="379" t="s">
        <v>699</v>
      </c>
      <c r="C43" s="380">
        <v>-447000</v>
      </c>
      <c r="D43" s="677"/>
      <c r="E43" s="678"/>
      <c r="F43" s="678"/>
      <c r="G43" s="678"/>
      <c r="H43" s="678"/>
      <c r="I43" s="678"/>
      <c r="J43" s="678"/>
      <c r="K43" s="678"/>
      <c r="L43" s="678"/>
      <c r="M43" s="678"/>
      <c r="N43" s="678"/>
      <c r="O43" s="678"/>
      <c r="P43" s="187"/>
    </row>
    <row r="44" spans="1:18" s="680" customFormat="1" ht="20.25" customHeight="1">
      <c r="A44" s="371">
        <v>4</v>
      </c>
      <c r="B44" s="379" t="s">
        <v>700</v>
      </c>
      <c r="C44" s="380">
        <v>-298000.00000000047</v>
      </c>
      <c r="D44" s="677"/>
      <c r="E44" s="678"/>
      <c r="F44" s="678"/>
      <c r="G44" s="678"/>
      <c r="H44" s="678"/>
      <c r="I44" s="678"/>
      <c r="J44" s="678"/>
      <c r="K44" s="678"/>
      <c r="L44" s="678"/>
      <c r="M44" s="678"/>
      <c r="N44" s="678"/>
      <c r="O44" s="678"/>
      <c r="P44" s="187"/>
    </row>
    <row r="45" spans="1:18" s="680" customFormat="1" ht="20.25" customHeight="1">
      <c r="A45" s="371">
        <v>5</v>
      </c>
      <c r="B45" s="379" t="s">
        <v>701</v>
      </c>
      <c r="C45" s="380">
        <v>-1251600</v>
      </c>
      <c r="D45" s="602"/>
      <c r="E45" s="678"/>
      <c r="F45" s="678"/>
      <c r="G45" s="678"/>
      <c r="H45" s="678"/>
      <c r="I45" s="678"/>
      <c r="J45" s="678"/>
      <c r="K45" s="678"/>
      <c r="L45" s="678"/>
      <c r="M45" s="678"/>
      <c r="N45" s="678"/>
      <c r="O45" s="678"/>
      <c r="P45" s="187"/>
    </row>
    <row r="46" spans="1:18" s="680" customFormat="1" ht="27" customHeight="1">
      <c r="A46" s="371">
        <v>6</v>
      </c>
      <c r="B46" s="379" t="s">
        <v>702</v>
      </c>
      <c r="C46" s="380">
        <v>0</v>
      </c>
      <c r="D46" s="677"/>
      <c r="E46" s="678"/>
      <c r="F46" s="678"/>
      <c r="G46" s="678"/>
      <c r="H46" s="678"/>
      <c r="I46" s="678"/>
      <c r="J46" s="678"/>
      <c r="K46" s="678"/>
      <c r="L46" s="678"/>
      <c r="M46" s="678"/>
      <c r="N46" s="678"/>
      <c r="O46" s="678"/>
      <c r="P46" s="187"/>
    </row>
    <row r="47" spans="1:18" s="680" customFormat="1" ht="20.25" customHeight="1">
      <c r="A47" s="371">
        <v>7</v>
      </c>
      <c r="B47" s="379" t="s">
        <v>687</v>
      </c>
      <c r="C47" s="380">
        <v>0</v>
      </c>
      <c r="D47" s="677"/>
      <c r="E47" s="678"/>
      <c r="F47" s="678"/>
      <c r="G47" s="678"/>
      <c r="H47" s="678"/>
      <c r="I47" s="678"/>
      <c r="J47" s="678"/>
      <c r="K47" s="678"/>
      <c r="L47" s="678"/>
      <c r="M47" s="678"/>
      <c r="N47" s="678"/>
      <c r="O47" s="678"/>
      <c r="P47" s="187"/>
    </row>
    <row r="48" spans="1:18" s="680" customFormat="1" ht="15.4" customHeight="1">
      <c r="A48" s="371">
        <v>7</v>
      </c>
      <c r="B48" s="379" t="s">
        <v>695</v>
      </c>
      <c r="C48" s="380">
        <v>0</v>
      </c>
      <c r="D48" s="180"/>
      <c r="E48" s="180"/>
      <c r="F48" s="180"/>
      <c r="G48" s="180"/>
      <c r="H48" s="180"/>
      <c r="I48" s="180"/>
      <c r="J48" s="856"/>
      <c r="K48" s="856"/>
      <c r="L48" s="856"/>
      <c r="M48" s="856"/>
      <c r="N48" s="856"/>
      <c r="O48" s="856"/>
      <c r="P48" s="187"/>
    </row>
    <row r="49" spans="1:17" s="680" customFormat="1" ht="15.4" customHeight="1">
      <c r="A49" s="381"/>
      <c r="B49" s="592"/>
      <c r="C49" s="593"/>
      <c r="D49" s="373"/>
      <c r="E49" s="180"/>
      <c r="F49" s="180"/>
      <c r="G49" s="180"/>
      <c r="H49" s="180"/>
      <c r="I49" s="180"/>
      <c r="J49" s="856" t="s">
        <v>729</v>
      </c>
      <c r="K49" s="856"/>
      <c r="L49" s="856"/>
      <c r="M49" s="856"/>
      <c r="N49" s="856"/>
      <c r="O49" s="856"/>
      <c r="P49" s="187"/>
    </row>
    <row r="50" spans="1:17" s="680" customFormat="1" ht="36.75" customHeight="1">
      <c r="A50" s="857" t="s">
        <v>19</v>
      </c>
      <c r="B50" s="857"/>
      <c r="C50" s="857"/>
      <c r="E50" s="857" t="s">
        <v>20</v>
      </c>
      <c r="F50" s="857"/>
      <c r="G50" s="857"/>
      <c r="H50" s="857"/>
      <c r="I50" s="207"/>
      <c r="J50" s="857" t="s">
        <v>21</v>
      </c>
      <c r="K50" s="857"/>
      <c r="L50" s="857"/>
      <c r="M50" s="857"/>
      <c r="N50" s="857"/>
      <c r="O50" s="857"/>
      <c r="P50" s="187"/>
    </row>
    <row r="51" spans="1:17" s="231" customFormat="1">
      <c r="A51" s="180"/>
      <c r="B51" s="208"/>
      <c r="C51" s="209"/>
      <c r="D51" s="680"/>
      <c r="E51" s="208"/>
      <c r="F51" s="208"/>
      <c r="G51" s="208"/>
      <c r="H51" s="208"/>
      <c r="I51" s="208"/>
      <c r="J51" s="680"/>
      <c r="K51" s="208"/>
      <c r="L51" s="180"/>
      <c r="M51" s="208"/>
      <c r="N51" s="208"/>
      <c r="O51" s="208"/>
      <c r="P51" s="229"/>
      <c r="Q51" s="230"/>
    </row>
    <row r="52" spans="1:17" s="680" customFormat="1">
      <c r="A52" s="180"/>
      <c r="B52" s="180"/>
      <c r="C52" s="181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7"/>
    </row>
    <row r="53" spans="1:17" s="680" customFormat="1">
      <c r="A53" s="852" t="s">
        <v>568</v>
      </c>
      <c r="B53" s="852"/>
      <c r="C53" s="852"/>
      <c r="E53" s="852" t="s">
        <v>149</v>
      </c>
      <c r="F53" s="852"/>
      <c r="G53" s="852"/>
      <c r="H53" s="852"/>
      <c r="I53" s="210"/>
      <c r="J53" s="852" t="s">
        <v>43</v>
      </c>
      <c r="K53" s="852"/>
      <c r="L53" s="852"/>
      <c r="M53" s="852"/>
      <c r="N53" s="852"/>
      <c r="O53" s="852"/>
      <c r="P53" s="187"/>
    </row>
    <row r="54" spans="1:17" s="680" customFormat="1">
      <c r="A54" s="182"/>
      <c r="B54" s="182"/>
      <c r="C54" s="182"/>
      <c r="D54" s="183"/>
      <c r="E54" s="182"/>
      <c r="F54" s="182"/>
      <c r="G54" s="182"/>
      <c r="H54" s="182"/>
      <c r="I54" s="182"/>
      <c r="K54" s="179"/>
      <c r="L54" s="182"/>
      <c r="M54" s="182"/>
      <c r="N54" s="182"/>
      <c r="O54" s="179"/>
      <c r="P54" s="187"/>
    </row>
    <row r="55" spans="1:17" s="680" customFormat="1" ht="15" customHeight="1">
      <c r="A55" s="849" t="s">
        <v>22</v>
      </c>
      <c r="B55" s="849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187"/>
    </row>
    <row r="56" spans="1:17" s="680" customFormat="1">
      <c r="A56" s="5"/>
      <c r="B56" s="5"/>
      <c r="C56" s="5"/>
      <c r="D56" s="5"/>
      <c r="E56" s="5"/>
      <c r="F56" s="5"/>
      <c r="G56" s="5"/>
      <c r="H56" s="5"/>
      <c r="I56" s="850" t="s">
        <v>24</v>
      </c>
      <c r="J56" s="850"/>
      <c r="K56" s="850"/>
      <c r="L56" s="850"/>
      <c r="M56" s="850"/>
      <c r="N56" s="850"/>
      <c r="O56" s="850"/>
      <c r="P56" s="187"/>
    </row>
    <row r="57" spans="1:17" s="680" customFormat="1">
      <c r="A57" s="7"/>
      <c r="B57" s="812" t="s">
        <v>23</v>
      </c>
      <c r="C57" s="812"/>
      <c r="D57" s="812"/>
      <c r="E57" s="7"/>
      <c r="F57" s="7"/>
      <c r="G57" s="7"/>
      <c r="H57" s="7"/>
      <c r="I57" s="812" t="s">
        <v>39</v>
      </c>
      <c r="J57" s="812"/>
      <c r="K57" s="812"/>
      <c r="L57" s="812"/>
      <c r="M57" s="812"/>
      <c r="N57" s="812"/>
      <c r="O57" s="812"/>
      <c r="P57" s="187"/>
    </row>
    <row r="58" spans="1:17" s="680" customFormat="1">
      <c r="A58" s="2"/>
      <c r="B58" s="812"/>
      <c r="C58" s="812"/>
      <c r="D58" s="812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680" customFormat="1" ht="15.4" customHeight="1">
      <c r="A59" s="7"/>
      <c r="B59" s="7"/>
      <c r="C59" s="7"/>
      <c r="D59" s="7"/>
      <c r="E59" s="7"/>
      <c r="F59" s="7"/>
      <c r="G59" s="7"/>
      <c r="H59" s="7"/>
      <c r="I59" s="812"/>
      <c r="J59" s="812"/>
      <c r="K59" s="812"/>
      <c r="L59" s="812"/>
      <c r="M59" s="812"/>
      <c r="N59" s="812"/>
      <c r="O59" s="812"/>
      <c r="P59" s="187"/>
    </row>
    <row r="60" spans="1:17" s="680" customFormat="1" ht="15.4" customHeight="1">
      <c r="A60" s="809"/>
      <c r="B60" s="809"/>
      <c r="C60" s="809"/>
      <c r="D60" s="809"/>
      <c r="E60" s="809"/>
      <c r="F60" s="809"/>
      <c r="G60" s="809"/>
      <c r="H60" s="809"/>
      <c r="I60" s="809"/>
      <c r="J60" s="809"/>
      <c r="K60" s="851"/>
      <c r="L60" s="851"/>
      <c r="M60" s="851"/>
      <c r="N60" s="851"/>
      <c r="O60" s="851"/>
      <c r="P60" s="187"/>
    </row>
    <row r="61" spans="1:17" s="680" customFormat="1" ht="40.5" customHeight="1">
      <c r="A61" s="671"/>
      <c r="B61" s="671"/>
      <c r="C61" s="8"/>
      <c r="D61" s="671"/>
      <c r="E61" s="671"/>
      <c r="F61" s="671"/>
      <c r="G61" s="671"/>
      <c r="H61" s="671"/>
      <c r="I61" s="671"/>
      <c r="J61" s="671"/>
      <c r="K61" s="671"/>
      <c r="L61" s="671"/>
      <c r="M61" s="671"/>
      <c r="N61" s="671"/>
      <c r="O61" s="671"/>
      <c r="P61" s="187"/>
    </row>
    <row r="62" spans="1:17" s="680" customFormat="1" ht="18" customHeight="1">
      <c r="A62" s="671"/>
      <c r="B62" s="671"/>
      <c r="C62" s="8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187"/>
    </row>
    <row r="63" spans="1:17" s="680" customFormat="1" ht="6.75" customHeight="1">
      <c r="A63" s="671"/>
      <c r="B63" s="671"/>
      <c r="C63" s="8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178"/>
    </row>
    <row r="64" spans="1:17" ht="26.25" customHeight="1">
      <c r="P64" s="6"/>
    </row>
    <row r="65" spans="16:16" ht="15.4" customHeight="1">
      <c r="P65" s="6"/>
    </row>
    <row r="66" spans="16:16" ht="15.75" customHeight="1">
      <c r="P66" s="6"/>
    </row>
    <row r="67" spans="16:16" ht="18.75" customHeight="1">
      <c r="P67" s="6"/>
    </row>
    <row r="68" spans="16:16" ht="12.75" customHeight="1">
      <c r="P68" s="6"/>
    </row>
    <row r="69" spans="16:16" ht="15.4" customHeight="1">
      <c r="P69" s="6"/>
    </row>
  </sheetData>
  <mergeCells count="43">
    <mergeCell ref="A55:O55"/>
    <mergeCell ref="I56:O56"/>
    <mergeCell ref="B57:D58"/>
    <mergeCell ref="I57:O59"/>
    <mergeCell ref="A60:J60"/>
    <mergeCell ref="K60:O60"/>
    <mergeCell ref="A53:C53"/>
    <mergeCell ref="E53:H53"/>
    <mergeCell ref="J53:O53"/>
    <mergeCell ref="C17:D17"/>
    <mergeCell ref="B18:D18"/>
    <mergeCell ref="B19:D19"/>
    <mergeCell ref="B38:D38"/>
    <mergeCell ref="A39:O39"/>
    <mergeCell ref="A40:D40"/>
    <mergeCell ref="E40:O40"/>
    <mergeCell ref="J48:O48"/>
    <mergeCell ref="J49:O49"/>
    <mergeCell ref="A50:C50"/>
    <mergeCell ref="E50:H50"/>
    <mergeCell ref="J50:O5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7">
    <tabColor theme="9"/>
  </sheetPr>
  <dimension ref="A1:R68"/>
  <sheetViews>
    <sheetView showGridLines="0" topLeftCell="A17" workbookViewId="0">
      <selection activeCell="D50" sqref="D50"/>
    </sheetView>
  </sheetViews>
  <sheetFormatPr defaultRowHeight="15.75"/>
  <cols>
    <col min="1" max="1" width="6.6640625" style="653" customWidth="1"/>
    <col min="2" max="2" width="32.5" style="653" customWidth="1"/>
    <col min="3" max="3" width="19.1640625" style="8" customWidth="1"/>
    <col min="4" max="4" width="36" style="653" customWidth="1"/>
    <col min="5" max="5" width="14.5" style="653" customWidth="1"/>
    <col min="6" max="6" width="15.83203125" style="653" bestFit="1" customWidth="1"/>
    <col min="7" max="8" width="11.5" style="653" hidden="1" customWidth="1"/>
    <col min="9" max="9" width="15.1640625" style="653" bestFit="1" customWidth="1"/>
    <col min="10" max="10" width="11.1640625" style="653" customWidth="1"/>
    <col min="11" max="11" width="8.1640625" style="653" bestFit="1" customWidth="1"/>
    <col min="12" max="12" width="11.1640625" style="653" customWidth="1"/>
    <col min="13" max="13" width="9.83203125" style="653" bestFit="1" customWidth="1"/>
    <col min="14" max="14" width="13.6640625" style="653" customWidth="1"/>
    <col min="15" max="15" width="16.6640625" style="653" customWidth="1"/>
    <col min="16" max="16" width="13.5" style="653" customWidth="1"/>
    <col min="17" max="17" width="13.6640625" style="653" bestFit="1" customWidth="1"/>
    <col min="18" max="18" width="15" style="653" bestFit="1" customWidth="1"/>
    <col min="19" max="16384" width="9.33203125" style="65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747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655" t="s">
        <v>17</v>
      </c>
      <c r="D16" s="655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656">
        <v>1</v>
      </c>
      <c r="B17" s="656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126348659</v>
      </c>
      <c r="F18" s="32">
        <f>SUM(F20:F38)</f>
        <v>126348659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126348659</v>
      </c>
      <c r="F19" s="35">
        <f>SUM(F20:F37)</f>
        <v>126348659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0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/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/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/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9782146</v>
      </c>
      <c r="F23" s="127">
        <f>9782146</f>
        <v>9782146</v>
      </c>
      <c r="G23" s="127"/>
      <c r="H23" s="127"/>
      <c r="I23" s="40"/>
      <c r="J23" s="40"/>
      <c r="K23" s="35"/>
      <c r="L23" s="35"/>
      <c r="M23" s="35"/>
      <c r="N23" s="35"/>
      <c r="O23" s="601"/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/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/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/>
      <c r="P26" s="10"/>
    </row>
    <row r="27" spans="1:18" s="660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/>
      <c r="P27" s="135"/>
    </row>
    <row r="28" spans="1:18" s="660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/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6068405</v>
      </c>
      <c r="F29" s="127">
        <v>6068405</v>
      </c>
      <c r="G29" s="127"/>
      <c r="H29" s="127"/>
      <c r="I29" s="40"/>
      <c r="J29" s="40"/>
      <c r="K29" s="35"/>
      <c r="L29" s="35"/>
      <c r="M29" s="35"/>
      <c r="N29" s="35"/>
      <c r="O29" s="601"/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/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/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4218338</v>
      </c>
      <c r="F32" s="127">
        <v>4218338</v>
      </c>
      <c r="G32" s="127"/>
      <c r="H32" s="127"/>
      <c r="I32" s="40"/>
      <c r="J32" s="40"/>
      <c r="K32" s="35"/>
      <c r="L32" s="35"/>
      <c r="M32" s="35"/>
      <c r="N32" s="35"/>
      <c r="O32" s="601"/>
      <c r="P32" s="391"/>
      <c r="Q32" s="392"/>
      <c r="R32" s="392"/>
    </row>
    <row r="33" spans="1:18" s="660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/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/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4765765</v>
      </c>
      <c r="F35" s="177">
        <v>4765765</v>
      </c>
      <c r="G35" s="177"/>
      <c r="H35" s="177"/>
      <c r="I35" s="40"/>
      <c r="J35" s="236"/>
      <c r="K35" s="175"/>
      <c r="L35" s="175"/>
      <c r="M35" s="175"/>
      <c r="N35" s="175"/>
      <c r="O35" s="601"/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5225282</v>
      </c>
      <c r="F36" s="177">
        <f>5225282</f>
        <v>5225282</v>
      </c>
      <c r="G36" s="177"/>
      <c r="H36" s="177"/>
      <c r="I36" s="40"/>
      <c r="J36" s="236"/>
      <c r="K36" s="175"/>
      <c r="L36" s="175"/>
      <c r="M36" s="175"/>
      <c r="N36" s="175"/>
      <c r="O36" s="601"/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/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660" customFormat="1">
      <c r="A39" s="865" t="s">
        <v>746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660" customFormat="1" ht="23.25" customHeight="1">
      <c r="A40" s="861" t="s">
        <v>712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660" customFormat="1" ht="20.25" customHeight="1">
      <c r="A41" s="371">
        <v>1</v>
      </c>
      <c r="B41" s="379" t="s">
        <v>698</v>
      </c>
      <c r="C41" s="380"/>
      <c r="D41" s="658"/>
      <c r="E41" s="659"/>
      <c r="F41" s="659"/>
      <c r="G41" s="659"/>
      <c r="H41" s="659"/>
      <c r="I41" s="659"/>
      <c r="J41" s="659"/>
      <c r="K41" s="659"/>
      <c r="L41" s="659"/>
      <c r="M41" s="659"/>
      <c r="N41" s="659"/>
      <c r="O41" s="659"/>
      <c r="P41" s="187"/>
    </row>
    <row r="42" spans="1:18" s="660" customFormat="1" ht="20.25" customHeight="1">
      <c r="A42" s="371">
        <v>2</v>
      </c>
      <c r="B42" s="379" t="s">
        <v>699</v>
      </c>
      <c r="C42" s="380"/>
      <c r="D42" s="658"/>
      <c r="E42" s="659"/>
      <c r="F42" s="659"/>
      <c r="G42" s="659"/>
      <c r="H42" s="659"/>
      <c r="I42" s="659"/>
      <c r="J42" s="659"/>
      <c r="K42" s="659"/>
      <c r="L42" s="659"/>
      <c r="M42" s="659"/>
      <c r="N42" s="659"/>
      <c r="O42" s="659"/>
      <c r="P42" s="187"/>
    </row>
    <row r="43" spans="1:18" s="660" customFormat="1" ht="20.25" customHeight="1">
      <c r="A43" s="371">
        <v>3</v>
      </c>
      <c r="B43" s="379" t="s">
        <v>700</v>
      </c>
      <c r="C43" s="380"/>
      <c r="D43" s="658"/>
      <c r="E43" s="659"/>
      <c r="F43" s="659"/>
      <c r="G43" s="659"/>
      <c r="H43" s="659"/>
      <c r="I43" s="659"/>
      <c r="J43" s="659"/>
      <c r="K43" s="659"/>
      <c r="L43" s="659"/>
      <c r="M43" s="659"/>
      <c r="N43" s="659"/>
      <c r="O43" s="659"/>
      <c r="P43" s="187"/>
    </row>
    <row r="44" spans="1:18" s="660" customFormat="1" ht="20.25" customHeight="1">
      <c r="A44" s="371">
        <v>4</v>
      </c>
      <c r="B44" s="379" t="s">
        <v>701</v>
      </c>
      <c r="C44" s="380"/>
      <c r="D44" s="602"/>
      <c r="E44" s="659"/>
      <c r="F44" s="659"/>
      <c r="G44" s="659"/>
      <c r="H44" s="659"/>
      <c r="I44" s="659"/>
      <c r="J44" s="659"/>
      <c r="K44" s="659"/>
      <c r="L44" s="659"/>
      <c r="M44" s="659"/>
      <c r="N44" s="659"/>
      <c r="O44" s="659"/>
      <c r="P44" s="187"/>
    </row>
    <row r="45" spans="1:18" s="660" customFormat="1" ht="27" customHeight="1">
      <c r="A45" s="371">
        <v>5</v>
      </c>
      <c r="B45" s="379" t="s">
        <v>702</v>
      </c>
      <c r="C45" s="380"/>
      <c r="D45" s="658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187"/>
    </row>
    <row r="46" spans="1:18" s="660" customFormat="1" ht="20.25" hidden="1" customHeight="1">
      <c r="A46" s="371">
        <v>6</v>
      </c>
      <c r="B46" s="379" t="s">
        <v>619</v>
      </c>
      <c r="C46" s="380">
        <v>0</v>
      </c>
      <c r="D46" s="658"/>
      <c r="E46" s="659"/>
      <c r="F46" s="659"/>
      <c r="G46" s="659"/>
      <c r="H46" s="659"/>
      <c r="I46" s="659"/>
      <c r="J46" s="659"/>
      <c r="K46" s="659"/>
      <c r="L46" s="659"/>
      <c r="M46" s="659"/>
      <c r="N46" s="659"/>
      <c r="O46" s="659"/>
      <c r="P46" s="187"/>
    </row>
    <row r="47" spans="1:18" s="660" customFormat="1" ht="15.4" hidden="1" customHeight="1">
      <c r="A47" s="371">
        <v>7</v>
      </c>
      <c r="B47" s="379" t="s">
        <v>643</v>
      </c>
      <c r="C47" s="380">
        <v>0</v>
      </c>
      <c r="D47" s="180"/>
      <c r="E47" s="180"/>
      <c r="F47" s="180"/>
      <c r="G47" s="180"/>
      <c r="H47" s="180"/>
      <c r="I47" s="180"/>
      <c r="J47" s="856"/>
      <c r="K47" s="856"/>
      <c r="L47" s="856"/>
      <c r="M47" s="856"/>
      <c r="N47" s="856"/>
      <c r="O47" s="856"/>
      <c r="P47" s="187"/>
    </row>
    <row r="48" spans="1:18" s="660" customFormat="1" ht="15.4" customHeight="1">
      <c r="A48" s="381"/>
      <c r="B48" s="592"/>
      <c r="C48" s="593"/>
      <c r="D48" s="373"/>
      <c r="E48" s="180"/>
      <c r="F48" s="180"/>
      <c r="G48" s="180"/>
      <c r="H48" s="180"/>
      <c r="I48" s="180"/>
      <c r="J48" s="856" t="s">
        <v>729</v>
      </c>
      <c r="K48" s="856"/>
      <c r="L48" s="856"/>
      <c r="M48" s="856"/>
      <c r="N48" s="856"/>
      <c r="O48" s="856"/>
      <c r="P48" s="187"/>
    </row>
    <row r="49" spans="1:17" s="660" customFormat="1" ht="36.75" customHeight="1">
      <c r="A49" s="857" t="s">
        <v>19</v>
      </c>
      <c r="B49" s="857"/>
      <c r="C49" s="857"/>
      <c r="E49" s="857" t="s">
        <v>20</v>
      </c>
      <c r="F49" s="857"/>
      <c r="G49" s="857"/>
      <c r="H49" s="857"/>
      <c r="I49" s="207"/>
      <c r="J49" s="857" t="s">
        <v>21</v>
      </c>
      <c r="K49" s="857"/>
      <c r="L49" s="857"/>
      <c r="M49" s="857"/>
      <c r="N49" s="857"/>
      <c r="O49" s="857"/>
      <c r="P49" s="187"/>
    </row>
    <row r="50" spans="1:17" s="231" customFormat="1">
      <c r="A50" s="180"/>
      <c r="B50" s="208"/>
      <c r="C50" s="209"/>
      <c r="D50" s="660"/>
      <c r="E50" s="208"/>
      <c r="F50" s="208"/>
      <c r="G50" s="208"/>
      <c r="H50" s="208"/>
      <c r="I50" s="208"/>
      <c r="J50" s="660"/>
      <c r="K50" s="208"/>
      <c r="L50" s="180"/>
      <c r="M50" s="208"/>
      <c r="N50" s="208"/>
      <c r="O50" s="208"/>
      <c r="P50" s="229"/>
      <c r="Q50" s="230"/>
    </row>
    <row r="51" spans="1:17" s="660" customFormat="1">
      <c r="A51" s="180"/>
      <c r="B51" s="180"/>
      <c r="C51" s="181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7"/>
    </row>
    <row r="52" spans="1:17" s="660" customFormat="1">
      <c r="A52" s="852" t="s">
        <v>568</v>
      </c>
      <c r="B52" s="852"/>
      <c r="C52" s="852"/>
      <c r="E52" s="852" t="s">
        <v>149</v>
      </c>
      <c r="F52" s="852"/>
      <c r="G52" s="852"/>
      <c r="H52" s="852"/>
      <c r="I52" s="210"/>
      <c r="J52" s="852" t="s">
        <v>43</v>
      </c>
      <c r="K52" s="852"/>
      <c r="L52" s="852"/>
      <c r="M52" s="852"/>
      <c r="N52" s="852"/>
      <c r="O52" s="852"/>
      <c r="P52" s="187"/>
    </row>
    <row r="53" spans="1:17" s="660" customFormat="1">
      <c r="A53" s="182"/>
      <c r="B53" s="182"/>
      <c r="C53" s="182"/>
      <c r="D53" s="183"/>
      <c r="E53" s="182"/>
      <c r="F53" s="182"/>
      <c r="G53" s="182"/>
      <c r="H53" s="182"/>
      <c r="I53" s="182"/>
      <c r="K53" s="179"/>
      <c r="L53" s="182"/>
      <c r="M53" s="182"/>
      <c r="N53" s="182"/>
      <c r="O53" s="179"/>
      <c r="P53" s="187"/>
    </row>
    <row r="54" spans="1:17" s="660" customFormat="1" ht="15" customHeight="1">
      <c r="A54" s="849" t="s">
        <v>22</v>
      </c>
      <c r="B54" s="849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49"/>
      <c r="P54" s="187"/>
    </row>
    <row r="55" spans="1:17" s="660" customFormat="1">
      <c r="A55" s="5"/>
      <c r="B55" s="5"/>
      <c r="C55" s="5"/>
      <c r="D55" s="5"/>
      <c r="E55" s="5"/>
      <c r="F55" s="5"/>
      <c r="G55" s="5"/>
      <c r="H55" s="5"/>
      <c r="I55" s="850" t="s">
        <v>24</v>
      </c>
      <c r="J55" s="850"/>
      <c r="K55" s="850"/>
      <c r="L55" s="850"/>
      <c r="M55" s="850"/>
      <c r="N55" s="850"/>
      <c r="O55" s="850"/>
      <c r="P55" s="187"/>
    </row>
    <row r="56" spans="1:17" s="660" customFormat="1">
      <c r="A56" s="7"/>
      <c r="B56" s="812" t="s">
        <v>23</v>
      </c>
      <c r="C56" s="812"/>
      <c r="D56" s="812"/>
      <c r="E56" s="7"/>
      <c r="F56" s="7"/>
      <c r="G56" s="7"/>
      <c r="H56" s="7"/>
      <c r="I56" s="812" t="s">
        <v>39</v>
      </c>
      <c r="J56" s="812"/>
      <c r="K56" s="812"/>
      <c r="L56" s="812"/>
      <c r="M56" s="812"/>
      <c r="N56" s="812"/>
      <c r="O56" s="812"/>
      <c r="P56" s="187"/>
    </row>
    <row r="57" spans="1:17" s="660" customFormat="1">
      <c r="A57" s="2"/>
      <c r="B57" s="812"/>
      <c r="C57" s="812"/>
      <c r="D57" s="812"/>
      <c r="E57" s="7"/>
      <c r="F57" s="7"/>
      <c r="G57" s="7"/>
      <c r="H57" s="7"/>
      <c r="I57" s="812"/>
      <c r="J57" s="812"/>
      <c r="K57" s="812"/>
      <c r="L57" s="812"/>
      <c r="M57" s="812"/>
      <c r="N57" s="812"/>
      <c r="O57" s="812"/>
      <c r="P57" s="187"/>
    </row>
    <row r="58" spans="1:17" s="660" customFormat="1" ht="15.4" customHeight="1">
      <c r="A58" s="7"/>
      <c r="B58" s="7"/>
      <c r="C58" s="7"/>
      <c r="D58" s="7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660" customFormat="1" ht="15.4" customHeight="1">
      <c r="A59" s="809"/>
      <c r="B59" s="809"/>
      <c r="C59" s="809"/>
      <c r="D59" s="809"/>
      <c r="E59" s="809"/>
      <c r="F59" s="809"/>
      <c r="G59" s="809"/>
      <c r="H59" s="809"/>
      <c r="I59" s="809"/>
      <c r="J59" s="809"/>
      <c r="K59" s="851"/>
      <c r="L59" s="851"/>
      <c r="M59" s="851"/>
      <c r="N59" s="851"/>
      <c r="O59" s="851"/>
      <c r="P59" s="187"/>
    </row>
    <row r="60" spans="1:17" s="660" customFormat="1" ht="40.5" customHeight="1">
      <c r="A60" s="653"/>
      <c r="B60" s="653"/>
      <c r="C60" s="8"/>
      <c r="D60" s="653"/>
      <c r="E60" s="653"/>
      <c r="F60" s="653"/>
      <c r="G60" s="653"/>
      <c r="H60" s="653"/>
      <c r="I60" s="653"/>
      <c r="J60" s="653"/>
      <c r="K60" s="653"/>
      <c r="L60" s="653"/>
      <c r="M60" s="653"/>
      <c r="N60" s="653"/>
      <c r="O60" s="653"/>
      <c r="P60" s="187"/>
    </row>
    <row r="61" spans="1:17" s="660" customFormat="1" ht="18" customHeight="1">
      <c r="A61" s="653"/>
      <c r="B61" s="653"/>
      <c r="C61" s="8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187"/>
    </row>
    <row r="62" spans="1:17" s="660" customFormat="1" ht="6.75" customHeight="1">
      <c r="A62" s="653"/>
      <c r="B62" s="653"/>
      <c r="C62" s="8"/>
      <c r="D62" s="653"/>
      <c r="E62" s="653"/>
      <c r="F62" s="653"/>
      <c r="G62" s="653"/>
      <c r="H62" s="653"/>
      <c r="I62" s="653"/>
      <c r="J62" s="653"/>
      <c r="K62" s="653"/>
      <c r="L62" s="653"/>
      <c r="M62" s="653"/>
      <c r="N62" s="653"/>
      <c r="O62" s="653"/>
      <c r="P62" s="178"/>
    </row>
    <row r="63" spans="1:17" ht="26.25" customHeight="1">
      <c r="P63" s="6"/>
    </row>
    <row r="64" spans="1:17" ht="15.4" customHeight="1">
      <c r="P64" s="6"/>
    </row>
    <row r="65" spans="16:16" ht="15.75" customHeight="1">
      <c r="P65" s="6"/>
    </row>
    <row r="66" spans="16:16" ht="18.75" customHeight="1">
      <c r="P66" s="6"/>
    </row>
    <row r="67" spans="16:16" ht="12.75" customHeight="1">
      <c r="P67" s="6"/>
    </row>
    <row r="68" spans="16:16" ht="15.4" customHeight="1">
      <c r="P68" s="6"/>
    </row>
  </sheetData>
  <mergeCells count="43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52:C52"/>
    <mergeCell ref="E52:H52"/>
    <mergeCell ref="J52:O52"/>
    <mergeCell ref="C17:D17"/>
    <mergeCell ref="B18:D18"/>
    <mergeCell ref="B19:D19"/>
    <mergeCell ref="B38:D38"/>
    <mergeCell ref="A39:O39"/>
    <mergeCell ref="A40:D40"/>
    <mergeCell ref="E40:O40"/>
    <mergeCell ref="J47:O47"/>
    <mergeCell ref="J48:O48"/>
    <mergeCell ref="A49:C49"/>
    <mergeCell ref="E49:H49"/>
    <mergeCell ref="J49:O49"/>
    <mergeCell ref="A54:O54"/>
    <mergeCell ref="I55:O55"/>
    <mergeCell ref="B56:D57"/>
    <mergeCell ref="I56:O58"/>
    <mergeCell ref="A59:J59"/>
    <mergeCell ref="K59:O59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8">
    <tabColor theme="9"/>
  </sheetPr>
  <dimension ref="A1:R68"/>
  <sheetViews>
    <sheetView showGridLines="0" workbookViewId="0">
      <selection activeCell="M23" sqref="M23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5" width="14.5" style="618" customWidth="1"/>
    <col min="6" max="6" width="15.83203125" style="618" bestFit="1" customWidth="1"/>
    <col min="7" max="8" width="11.5" style="618" hidden="1" customWidth="1"/>
    <col min="9" max="9" width="15.1640625" style="618" bestFit="1" customWidth="1"/>
    <col min="10" max="10" width="11.1640625" style="618" customWidth="1"/>
    <col min="11" max="11" width="8.1640625" style="618" bestFit="1" customWidth="1"/>
    <col min="12" max="12" width="11.1640625" style="618" customWidth="1"/>
    <col min="13" max="13" width="9.83203125" style="618" bestFit="1" customWidth="1"/>
    <col min="14" max="14" width="13.6640625" style="618" customWidth="1"/>
    <col min="15" max="15" width="16.6640625" style="618" customWidth="1"/>
    <col min="16" max="16" width="13.5" style="618" customWidth="1"/>
    <col min="17" max="17" width="13.6640625" style="618" bestFit="1" customWidth="1"/>
    <col min="18" max="18" width="15" style="618" bestFit="1" customWidth="1"/>
    <col min="19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622" t="s">
        <v>17</v>
      </c>
      <c r="D16" s="622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619">
        <v>1</v>
      </c>
      <c r="B17" s="619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SUM(E20:E38)</f>
        <v>126348659</v>
      </c>
      <c r="F18" s="32">
        <f>SUM(F20:F38)</f>
        <v>126348659</v>
      </c>
      <c r="G18" s="32">
        <f t="shared" ref="G18:O18" si="0">SUM(G20:G38)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SUM(E20:E37)</f>
        <v>126348659</v>
      </c>
      <c r="F19" s="35">
        <f>SUM(F20:F37)</f>
        <v>126348659</v>
      </c>
      <c r="G19" s="35">
        <f t="shared" ref="G19:N19" si="1">SUM(G20:G37)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SUM(O20:O37)</f>
        <v>0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/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/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/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9782146</v>
      </c>
      <c r="F23" s="127">
        <f>9782146</f>
        <v>9782146</v>
      </c>
      <c r="G23" s="127"/>
      <c r="H23" s="127"/>
      <c r="I23" s="40"/>
      <c r="J23" s="40"/>
      <c r="K23" s="35"/>
      <c r="L23" s="35"/>
      <c r="M23" s="35"/>
      <c r="N23" s="35"/>
      <c r="O23" s="601"/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/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/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/>
      <c r="P26" s="10"/>
    </row>
    <row r="27" spans="1:18" s="626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7733472</v>
      </c>
      <c r="F27" s="274">
        <v>7733472</v>
      </c>
      <c r="G27" s="147"/>
      <c r="H27" s="147"/>
      <c r="I27" s="147"/>
      <c r="J27" s="147"/>
      <c r="K27" s="146"/>
      <c r="L27" s="146"/>
      <c r="M27" s="146"/>
      <c r="N27" s="146"/>
      <c r="O27" s="601"/>
      <c r="P27" s="135"/>
    </row>
    <row r="28" spans="1:18" s="626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/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6068405</v>
      </c>
      <c r="F29" s="127">
        <v>6068405</v>
      </c>
      <c r="G29" s="127"/>
      <c r="H29" s="127"/>
      <c r="I29" s="40"/>
      <c r="J29" s="40"/>
      <c r="K29" s="35"/>
      <c r="L29" s="35"/>
      <c r="M29" s="35"/>
      <c r="N29" s="35"/>
      <c r="O29" s="601"/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/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/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7" si="3">F32</f>
        <v>4218338</v>
      </c>
      <c r="F32" s="127">
        <v>4218338</v>
      </c>
      <c r="G32" s="127"/>
      <c r="H32" s="127"/>
      <c r="I32" s="40"/>
      <c r="J32" s="40"/>
      <c r="K32" s="35"/>
      <c r="L32" s="35"/>
      <c r="M32" s="35"/>
      <c r="N32" s="35"/>
      <c r="O32" s="601"/>
      <c r="P32" s="391"/>
      <c r="Q32" s="392"/>
      <c r="R32" s="392"/>
    </row>
    <row r="33" spans="1:18" s="626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/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/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4765765</v>
      </c>
      <c r="F35" s="177">
        <v>4765765</v>
      </c>
      <c r="G35" s="177"/>
      <c r="H35" s="177"/>
      <c r="I35" s="40"/>
      <c r="J35" s="236"/>
      <c r="K35" s="175"/>
      <c r="L35" s="175"/>
      <c r="M35" s="175"/>
      <c r="N35" s="175"/>
      <c r="O35" s="601"/>
      <c r="P35" s="393"/>
    </row>
    <row r="36" spans="1:18" s="638" customFormat="1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ref="E36" si="4">F36</f>
        <v>5225282</v>
      </c>
      <c r="F36" s="177">
        <f>5225282</f>
        <v>5225282</v>
      </c>
      <c r="G36" s="177"/>
      <c r="H36" s="177"/>
      <c r="I36" s="40"/>
      <c r="J36" s="236"/>
      <c r="K36" s="175"/>
      <c r="L36" s="175"/>
      <c r="M36" s="175"/>
      <c r="N36" s="175"/>
      <c r="O36" s="601"/>
      <c r="P36" s="393"/>
    </row>
    <row r="37" spans="1:18" ht="26.25" customHeight="1">
      <c r="A37" s="37">
        <v>18</v>
      </c>
      <c r="B37" s="114" t="s">
        <v>659</v>
      </c>
      <c r="C37" s="95" t="s">
        <v>660</v>
      </c>
      <c r="D37" s="39" t="s">
        <v>143</v>
      </c>
      <c r="E37" s="35">
        <f t="shared" si="3"/>
        <v>5225281</v>
      </c>
      <c r="F37" s="177">
        <f>5225281</f>
        <v>5225281</v>
      </c>
      <c r="G37" s="177"/>
      <c r="H37" s="177"/>
      <c r="I37" s="40"/>
      <c r="J37" s="236"/>
      <c r="K37" s="175"/>
      <c r="L37" s="175"/>
      <c r="M37" s="175"/>
      <c r="N37" s="175"/>
      <c r="O37" s="601"/>
      <c r="P37" s="393"/>
    </row>
    <row r="38" spans="1:18" ht="18.75" customHeight="1">
      <c r="A38" s="237" t="s">
        <v>377</v>
      </c>
      <c r="B38" s="859" t="s">
        <v>378</v>
      </c>
      <c r="C38" s="859"/>
      <c r="D38" s="859"/>
      <c r="E38" s="238">
        <v>0</v>
      </c>
      <c r="F38" s="238"/>
      <c r="G38" s="238">
        <v>0</v>
      </c>
      <c r="H38" s="238">
        <v>0</v>
      </c>
      <c r="I38" s="238"/>
      <c r="J38" s="238"/>
      <c r="K38" s="238"/>
      <c r="L38" s="238"/>
      <c r="M38" s="238"/>
      <c r="N38" s="238"/>
      <c r="O38" s="447"/>
      <c r="P38" s="393"/>
    </row>
    <row r="39" spans="1:18" s="626" customFormat="1">
      <c r="A39" s="865" t="s">
        <v>746</v>
      </c>
      <c r="B39" s="865"/>
      <c r="C39" s="865"/>
      <c r="D39" s="865"/>
      <c r="E39" s="865"/>
      <c r="F39" s="865"/>
      <c r="G39" s="865"/>
      <c r="H39" s="865"/>
      <c r="I39" s="865"/>
      <c r="J39" s="865"/>
      <c r="K39" s="865"/>
      <c r="L39" s="865"/>
      <c r="M39" s="865"/>
      <c r="N39" s="865"/>
      <c r="O39" s="865"/>
      <c r="P39" s="393"/>
    </row>
    <row r="40" spans="1:18" s="626" customFormat="1" ht="23.25" customHeight="1">
      <c r="A40" s="861" t="s">
        <v>754</v>
      </c>
      <c r="B40" s="861"/>
      <c r="C40" s="861"/>
      <c r="D40" s="861"/>
      <c r="E40" s="862"/>
      <c r="F40" s="862"/>
      <c r="G40" s="862"/>
      <c r="H40" s="862"/>
      <c r="I40" s="862"/>
      <c r="J40" s="862"/>
      <c r="K40" s="862"/>
      <c r="L40" s="862"/>
      <c r="M40" s="862"/>
      <c r="N40" s="862"/>
      <c r="O40" s="862"/>
      <c r="P40" s="187"/>
    </row>
    <row r="41" spans="1:18" s="626" customFormat="1" ht="20.25" customHeight="1">
      <c r="A41" s="371">
        <v>1</v>
      </c>
      <c r="B41" s="379" t="s">
        <v>698</v>
      </c>
      <c r="C41" s="380"/>
      <c r="D41" s="623"/>
      <c r="E41" s="624"/>
      <c r="F41" s="624"/>
      <c r="G41" s="624"/>
      <c r="H41" s="624"/>
      <c r="I41" s="624"/>
      <c r="J41" s="624"/>
      <c r="K41" s="624"/>
      <c r="L41" s="624"/>
      <c r="M41" s="624"/>
      <c r="N41" s="624"/>
      <c r="O41" s="624"/>
      <c r="P41" s="187"/>
    </row>
    <row r="42" spans="1:18" s="626" customFormat="1" ht="20.25" customHeight="1">
      <c r="A42" s="371">
        <v>2</v>
      </c>
      <c r="B42" s="379" t="s">
        <v>699</v>
      </c>
      <c r="C42" s="380"/>
      <c r="D42" s="623"/>
      <c r="E42" s="624"/>
      <c r="F42" s="624"/>
      <c r="G42" s="624"/>
      <c r="H42" s="624"/>
      <c r="I42" s="624"/>
      <c r="J42" s="624"/>
      <c r="K42" s="624"/>
      <c r="L42" s="624"/>
      <c r="M42" s="624"/>
      <c r="N42" s="624"/>
      <c r="O42" s="624"/>
      <c r="P42" s="187"/>
    </row>
    <row r="43" spans="1:18" s="626" customFormat="1" ht="20.25" customHeight="1">
      <c r="A43" s="371">
        <v>3</v>
      </c>
      <c r="B43" s="379" t="s">
        <v>700</v>
      </c>
      <c r="C43" s="380"/>
      <c r="D43" s="623"/>
      <c r="E43" s="624"/>
      <c r="F43" s="624"/>
      <c r="G43" s="624"/>
      <c r="H43" s="624"/>
      <c r="I43" s="624"/>
      <c r="J43" s="624"/>
      <c r="K43" s="624"/>
      <c r="L43" s="624"/>
      <c r="M43" s="624"/>
      <c r="N43" s="624"/>
      <c r="O43" s="624"/>
      <c r="P43" s="187"/>
    </row>
    <row r="44" spans="1:18" s="626" customFormat="1" ht="20.25" customHeight="1">
      <c r="A44" s="371">
        <v>4</v>
      </c>
      <c r="B44" s="379" t="s">
        <v>701</v>
      </c>
      <c r="C44" s="380"/>
      <c r="D44" s="602"/>
      <c r="E44" s="624"/>
      <c r="F44" s="624"/>
      <c r="G44" s="624"/>
      <c r="H44" s="624"/>
      <c r="I44" s="624"/>
      <c r="J44" s="624"/>
      <c r="K44" s="624"/>
      <c r="L44" s="624"/>
      <c r="M44" s="624"/>
      <c r="N44" s="624"/>
      <c r="O44" s="624"/>
      <c r="P44" s="187"/>
    </row>
    <row r="45" spans="1:18" s="626" customFormat="1" ht="27" customHeight="1">
      <c r="A45" s="371">
        <v>5</v>
      </c>
      <c r="B45" s="379" t="s">
        <v>702</v>
      </c>
      <c r="C45" s="380"/>
      <c r="D45" s="623"/>
      <c r="E45" s="624"/>
      <c r="F45" s="624"/>
      <c r="G45" s="624"/>
      <c r="H45" s="624"/>
      <c r="I45" s="624"/>
      <c r="J45" s="624"/>
      <c r="K45" s="624"/>
      <c r="L45" s="624"/>
      <c r="M45" s="624"/>
      <c r="N45" s="624"/>
      <c r="O45" s="624"/>
      <c r="P45" s="187"/>
    </row>
    <row r="46" spans="1:18" s="626" customFormat="1" ht="20.25" hidden="1" customHeight="1">
      <c r="A46" s="371">
        <v>6</v>
      </c>
      <c r="B46" s="379" t="s">
        <v>619</v>
      </c>
      <c r="C46" s="380">
        <v>0</v>
      </c>
      <c r="D46" s="623"/>
      <c r="E46" s="624"/>
      <c r="F46" s="624"/>
      <c r="G46" s="624"/>
      <c r="H46" s="624"/>
      <c r="I46" s="624"/>
      <c r="J46" s="624"/>
      <c r="K46" s="624"/>
      <c r="L46" s="624"/>
      <c r="M46" s="624"/>
      <c r="N46" s="624"/>
      <c r="O46" s="624"/>
      <c r="P46" s="187"/>
    </row>
    <row r="47" spans="1:18" s="626" customFormat="1" ht="15.4" hidden="1" customHeight="1">
      <c r="A47" s="371">
        <v>7</v>
      </c>
      <c r="B47" s="379" t="s">
        <v>643</v>
      </c>
      <c r="C47" s="380">
        <v>0</v>
      </c>
      <c r="D47" s="180"/>
      <c r="E47" s="180"/>
      <c r="F47" s="180"/>
      <c r="G47" s="180"/>
      <c r="H47" s="180"/>
      <c r="I47" s="180"/>
      <c r="J47" s="856"/>
      <c r="K47" s="856"/>
      <c r="L47" s="856"/>
      <c r="M47" s="856"/>
      <c r="N47" s="856"/>
      <c r="O47" s="856"/>
      <c r="P47" s="187"/>
    </row>
    <row r="48" spans="1:18" s="626" customFormat="1" ht="15.4" customHeight="1">
      <c r="A48" s="381"/>
      <c r="B48" s="592"/>
      <c r="C48" s="593"/>
      <c r="D48" s="373"/>
      <c r="E48" s="180"/>
      <c r="F48" s="180"/>
      <c r="G48" s="180"/>
      <c r="H48" s="180"/>
      <c r="I48" s="180"/>
      <c r="J48" s="856" t="s">
        <v>729</v>
      </c>
      <c r="K48" s="856"/>
      <c r="L48" s="856"/>
      <c r="M48" s="856"/>
      <c r="N48" s="856"/>
      <c r="O48" s="856"/>
      <c r="P48" s="187"/>
    </row>
    <row r="49" spans="1:17" s="626" customFormat="1" ht="36.75" customHeight="1">
      <c r="A49" s="857" t="s">
        <v>19</v>
      </c>
      <c r="B49" s="857"/>
      <c r="C49" s="857"/>
      <c r="E49" s="857" t="s">
        <v>20</v>
      </c>
      <c r="F49" s="857"/>
      <c r="G49" s="857"/>
      <c r="H49" s="857"/>
      <c r="I49" s="207"/>
      <c r="J49" s="857" t="s">
        <v>21</v>
      </c>
      <c r="K49" s="857"/>
      <c r="L49" s="857"/>
      <c r="M49" s="857"/>
      <c r="N49" s="857"/>
      <c r="O49" s="857"/>
      <c r="P49" s="187"/>
    </row>
    <row r="50" spans="1:17" s="231" customFormat="1">
      <c r="A50" s="180"/>
      <c r="B50" s="208"/>
      <c r="C50" s="209"/>
      <c r="D50" s="626"/>
      <c r="E50" s="208"/>
      <c r="F50" s="208"/>
      <c r="G50" s="208"/>
      <c r="H50" s="208"/>
      <c r="I50" s="208"/>
      <c r="J50" s="626"/>
      <c r="K50" s="208"/>
      <c r="L50" s="180"/>
      <c r="M50" s="208"/>
      <c r="N50" s="208"/>
      <c r="O50" s="208"/>
      <c r="P50" s="229"/>
      <c r="Q50" s="230"/>
    </row>
    <row r="51" spans="1:17" s="626" customFormat="1">
      <c r="A51" s="180"/>
      <c r="B51" s="180"/>
      <c r="C51" s="181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7"/>
    </row>
    <row r="52" spans="1:17" s="626" customFormat="1">
      <c r="A52" s="852" t="s">
        <v>568</v>
      </c>
      <c r="B52" s="852"/>
      <c r="C52" s="852"/>
      <c r="E52" s="852" t="s">
        <v>149</v>
      </c>
      <c r="F52" s="852"/>
      <c r="G52" s="852"/>
      <c r="H52" s="852"/>
      <c r="I52" s="210"/>
      <c r="J52" s="852" t="s">
        <v>43</v>
      </c>
      <c r="K52" s="852"/>
      <c r="L52" s="852"/>
      <c r="M52" s="852"/>
      <c r="N52" s="852"/>
      <c r="O52" s="852"/>
      <c r="P52" s="187"/>
    </row>
    <row r="53" spans="1:17" s="626" customFormat="1">
      <c r="A53" s="182"/>
      <c r="B53" s="182"/>
      <c r="C53" s="182"/>
      <c r="D53" s="183"/>
      <c r="E53" s="182"/>
      <c r="F53" s="182"/>
      <c r="G53" s="182"/>
      <c r="H53" s="182"/>
      <c r="I53" s="182"/>
      <c r="K53" s="179"/>
      <c r="L53" s="182"/>
      <c r="M53" s="182"/>
      <c r="N53" s="182"/>
      <c r="O53" s="179"/>
      <c r="P53" s="187"/>
    </row>
    <row r="54" spans="1:17" s="626" customFormat="1" ht="15" customHeight="1">
      <c r="A54" s="849" t="s">
        <v>22</v>
      </c>
      <c r="B54" s="849"/>
      <c r="C54" s="849"/>
      <c r="D54" s="849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49"/>
      <c r="P54" s="187"/>
    </row>
    <row r="55" spans="1:17" s="626" customFormat="1">
      <c r="A55" s="5"/>
      <c r="B55" s="5"/>
      <c r="C55" s="5"/>
      <c r="D55" s="5"/>
      <c r="E55" s="5"/>
      <c r="F55" s="5"/>
      <c r="G55" s="5"/>
      <c r="H55" s="5"/>
      <c r="I55" s="850" t="s">
        <v>24</v>
      </c>
      <c r="J55" s="850"/>
      <c r="K55" s="850"/>
      <c r="L55" s="850"/>
      <c r="M55" s="850"/>
      <c r="N55" s="850"/>
      <c r="O55" s="850"/>
      <c r="P55" s="187"/>
    </row>
    <row r="56" spans="1:17" s="626" customFormat="1">
      <c r="A56" s="7"/>
      <c r="B56" s="812" t="s">
        <v>23</v>
      </c>
      <c r="C56" s="812"/>
      <c r="D56" s="812"/>
      <c r="E56" s="7"/>
      <c r="F56" s="7"/>
      <c r="G56" s="7"/>
      <c r="H56" s="7"/>
      <c r="I56" s="812" t="s">
        <v>39</v>
      </c>
      <c r="J56" s="812"/>
      <c r="K56" s="812"/>
      <c r="L56" s="812"/>
      <c r="M56" s="812"/>
      <c r="N56" s="812"/>
      <c r="O56" s="812"/>
      <c r="P56" s="187"/>
    </row>
    <row r="57" spans="1:17" s="626" customFormat="1">
      <c r="A57" s="2"/>
      <c r="B57" s="812"/>
      <c r="C57" s="812"/>
      <c r="D57" s="812"/>
      <c r="E57" s="7"/>
      <c r="F57" s="7"/>
      <c r="G57" s="7"/>
      <c r="H57" s="7"/>
      <c r="I57" s="812"/>
      <c r="J57" s="812"/>
      <c r="K57" s="812"/>
      <c r="L57" s="812"/>
      <c r="M57" s="812"/>
      <c r="N57" s="812"/>
      <c r="O57" s="812"/>
      <c r="P57" s="187"/>
    </row>
    <row r="58" spans="1:17" s="626" customFormat="1" ht="15.4" customHeight="1">
      <c r="A58" s="7"/>
      <c r="B58" s="7"/>
      <c r="C58" s="7"/>
      <c r="D58" s="7"/>
      <c r="E58" s="7"/>
      <c r="F58" s="7"/>
      <c r="G58" s="7"/>
      <c r="H58" s="7"/>
      <c r="I58" s="812"/>
      <c r="J58" s="812"/>
      <c r="K58" s="812"/>
      <c r="L58" s="812"/>
      <c r="M58" s="812"/>
      <c r="N58" s="812"/>
      <c r="O58" s="812"/>
      <c r="P58" s="187"/>
    </row>
    <row r="59" spans="1:17" s="626" customFormat="1" ht="15.4" customHeight="1">
      <c r="A59" s="809"/>
      <c r="B59" s="809"/>
      <c r="C59" s="809"/>
      <c r="D59" s="809"/>
      <c r="E59" s="809"/>
      <c r="F59" s="809"/>
      <c r="G59" s="809"/>
      <c r="H59" s="809"/>
      <c r="I59" s="809"/>
      <c r="J59" s="809"/>
      <c r="K59" s="851"/>
      <c r="L59" s="851"/>
      <c r="M59" s="851"/>
      <c r="N59" s="851"/>
      <c r="O59" s="851"/>
      <c r="P59" s="187"/>
    </row>
    <row r="60" spans="1:17" s="626" customFormat="1" ht="40.5" customHeight="1">
      <c r="A60" s="618"/>
      <c r="B60" s="618"/>
      <c r="C60" s="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187"/>
    </row>
    <row r="61" spans="1:17" s="626" customFormat="1" ht="18" customHeight="1">
      <c r="A61" s="618"/>
      <c r="B61" s="618"/>
      <c r="C61" s="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8"/>
      <c r="O61" s="618"/>
      <c r="P61" s="187"/>
    </row>
    <row r="62" spans="1:17" s="626" customFormat="1" ht="6.75" customHeight="1">
      <c r="A62" s="618"/>
      <c r="B62" s="618"/>
      <c r="C62" s="8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178"/>
    </row>
    <row r="63" spans="1:17" ht="26.25" customHeight="1">
      <c r="P63" s="6"/>
    </row>
    <row r="64" spans="1:17" ht="15.4" customHeight="1">
      <c r="P64" s="6"/>
    </row>
    <row r="65" spans="16:16" ht="15.75" customHeight="1">
      <c r="P65" s="6"/>
    </row>
    <row r="66" spans="16:16" ht="18.75" customHeight="1">
      <c r="P66" s="6"/>
    </row>
    <row r="67" spans="16:16" ht="12.75" customHeight="1">
      <c r="P67" s="6"/>
    </row>
    <row r="68" spans="16:16" ht="15.4" customHeight="1">
      <c r="P68" s="6"/>
    </row>
  </sheetData>
  <mergeCells count="43">
    <mergeCell ref="A54:O54"/>
    <mergeCell ref="I55:O55"/>
    <mergeCell ref="B56:D57"/>
    <mergeCell ref="I56:O58"/>
    <mergeCell ref="A59:J59"/>
    <mergeCell ref="K59:O59"/>
    <mergeCell ref="A52:C52"/>
    <mergeCell ref="E52:H52"/>
    <mergeCell ref="J52:O52"/>
    <mergeCell ref="C17:D17"/>
    <mergeCell ref="B18:D18"/>
    <mergeCell ref="B19:D19"/>
    <mergeCell ref="B38:D38"/>
    <mergeCell ref="A39:O39"/>
    <mergeCell ref="A40:D40"/>
    <mergeCell ref="E40:O40"/>
    <mergeCell ref="J47:O47"/>
    <mergeCell ref="J48:O48"/>
    <mergeCell ref="A49:C49"/>
    <mergeCell ref="E49:H49"/>
    <mergeCell ref="J49:O49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19">
    <tabColor theme="9"/>
  </sheetPr>
  <dimension ref="A1:R67"/>
  <sheetViews>
    <sheetView showGridLines="0" topLeftCell="A17" workbookViewId="0">
      <selection activeCell="M26" sqref="M26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5.83203125" style="604" bestFit="1" customWidth="1"/>
    <col min="7" max="8" width="11.5" style="604" hidden="1" customWidth="1"/>
    <col min="9" max="9" width="15.1640625" style="604" bestFit="1" customWidth="1"/>
    <col min="10" max="10" width="11.1640625" style="604" customWidth="1"/>
    <col min="11" max="11" width="8.1640625" style="604" bestFit="1" customWidth="1"/>
    <col min="12" max="12" width="11.1640625" style="604" customWidth="1"/>
    <col min="13" max="13" width="9.83203125" style="604" bestFit="1" customWidth="1"/>
    <col min="14" max="14" width="13.6640625" style="604" customWidth="1"/>
    <col min="15" max="15" width="16.6640625" style="604" customWidth="1"/>
    <col min="16" max="16" width="13.5" style="604" customWidth="1"/>
    <col min="17" max="17" width="13.6640625" style="604" bestFit="1" customWidth="1"/>
    <col min="18" max="18" width="15" style="604" bestFit="1" customWidth="1"/>
    <col min="19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711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608" t="s">
        <v>17</v>
      </c>
      <c r="D16" s="608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8" s="16" customFormat="1" ht="11.25">
      <c r="A17" s="605">
        <v>1</v>
      </c>
      <c r="B17" s="605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8" ht="19.5" customHeight="1">
      <c r="A18" s="31"/>
      <c r="B18" s="826" t="s">
        <v>7</v>
      </c>
      <c r="C18" s="826"/>
      <c r="D18" s="826"/>
      <c r="E18" s="32">
        <f>SUM(E20:E37)</f>
        <v>120759595</v>
      </c>
      <c r="F18" s="32">
        <f>SUM(F20:F37)</f>
        <v>120759595</v>
      </c>
      <c r="G18" s="32">
        <f t="shared" ref="G18:O18" si="0">SUM(G20:G37)</f>
        <v>7220689</v>
      </c>
      <c r="H18" s="32">
        <f t="shared" si="0"/>
        <v>7220689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5"/>
    </row>
    <row r="19" spans="1:18" ht="19.5" customHeight="1">
      <c r="A19" s="34" t="s">
        <v>25</v>
      </c>
      <c r="B19" s="814" t="s">
        <v>26</v>
      </c>
      <c r="C19" s="815"/>
      <c r="D19" s="816"/>
      <c r="E19" s="35">
        <f>SUM(E20:E36)</f>
        <v>120759595</v>
      </c>
      <c r="F19" s="35">
        <f>SUM(F20:F36)</f>
        <v>120759595</v>
      </c>
      <c r="G19" s="35">
        <f t="shared" ref="G19:N19" si="1">SUM(G20:G36)</f>
        <v>7220689</v>
      </c>
      <c r="H19" s="35">
        <f t="shared" si="1"/>
        <v>7220689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SUM(O20:O36)</f>
        <v>0</v>
      </c>
      <c r="P19" s="10"/>
    </row>
    <row r="20" spans="1:18" ht="26.25" customHeight="1">
      <c r="A20" s="37">
        <v>1</v>
      </c>
      <c r="B20" s="27" t="s">
        <v>44</v>
      </c>
      <c r="C20" s="144" t="s">
        <v>94</v>
      </c>
      <c r="D20" s="39" t="s">
        <v>143</v>
      </c>
      <c r="E20" s="35">
        <f>F20</f>
        <v>12214652</v>
      </c>
      <c r="F20" s="127">
        <v>12214652</v>
      </c>
      <c r="G20" s="127"/>
      <c r="H20" s="127"/>
      <c r="I20" s="40"/>
      <c r="J20" s="40"/>
      <c r="K20" s="35"/>
      <c r="L20" s="40"/>
      <c r="M20" s="35"/>
      <c r="N20" s="35"/>
      <c r="O20" s="601"/>
      <c r="P20" s="10"/>
    </row>
    <row r="21" spans="1:18" ht="26.25" customHeight="1">
      <c r="A21" s="37">
        <v>2</v>
      </c>
      <c r="B21" s="92" t="s">
        <v>350</v>
      </c>
      <c r="C21" s="95" t="s">
        <v>363</v>
      </c>
      <c r="D21" s="39" t="s">
        <v>143</v>
      </c>
      <c r="E21" s="35">
        <f>F21</f>
        <v>7369689</v>
      </c>
      <c r="F21" s="127">
        <v>7369689</v>
      </c>
      <c r="G21" s="127"/>
      <c r="H21" s="127"/>
      <c r="I21" s="40"/>
      <c r="J21" s="40"/>
      <c r="K21" s="35"/>
      <c r="L21" s="40"/>
      <c r="M21" s="35"/>
      <c r="N21" s="35"/>
      <c r="O21" s="601"/>
      <c r="P21" s="10"/>
    </row>
    <row r="22" spans="1:18" ht="26.2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ref="E22:E30" si="2">F22</f>
        <v>6901829</v>
      </c>
      <c r="F22" s="127">
        <v>6901829</v>
      </c>
      <c r="G22" s="127"/>
      <c r="H22" s="127"/>
      <c r="I22" s="40"/>
      <c r="J22" s="40"/>
      <c r="K22" s="35"/>
      <c r="L22" s="35"/>
      <c r="M22" s="35"/>
      <c r="N22" s="35"/>
      <c r="O22" s="601"/>
      <c r="P22" s="10"/>
    </row>
    <row r="23" spans="1:18" ht="26.2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9782146</v>
      </c>
      <c r="F23" s="127">
        <f>9782146</f>
        <v>9782146</v>
      </c>
      <c r="G23" s="127"/>
      <c r="H23" s="127"/>
      <c r="I23" s="40"/>
      <c r="J23" s="40"/>
      <c r="K23" s="35"/>
      <c r="L23" s="35"/>
      <c r="M23" s="35"/>
      <c r="N23" s="35"/>
      <c r="O23" s="601"/>
      <c r="P23" s="10"/>
    </row>
    <row r="24" spans="1:18" s="12" customFormat="1" ht="26.2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7139931</v>
      </c>
      <c r="F24" s="127">
        <v>7139931</v>
      </c>
      <c r="G24" s="127"/>
      <c r="H24" s="127"/>
      <c r="I24" s="40"/>
      <c r="J24" s="43"/>
      <c r="K24" s="44"/>
      <c r="L24" s="44"/>
      <c r="M24" s="44"/>
      <c r="N24" s="44"/>
      <c r="O24" s="601"/>
      <c r="P24" s="11"/>
    </row>
    <row r="25" spans="1:18" ht="26.2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9514097</v>
      </c>
      <c r="F25" s="127">
        <v>9514097</v>
      </c>
      <c r="G25" s="127"/>
      <c r="H25" s="127"/>
      <c r="I25" s="40"/>
      <c r="J25" s="40"/>
      <c r="K25" s="35"/>
      <c r="L25" s="35"/>
      <c r="M25" s="35"/>
      <c r="N25" s="35"/>
      <c r="O25" s="601"/>
      <c r="P25" s="10"/>
    </row>
    <row r="26" spans="1:18" ht="26.2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8327014</v>
      </c>
      <c r="F26" s="127">
        <v>8327014</v>
      </c>
      <c r="G26" s="127"/>
      <c r="H26" s="127"/>
      <c r="I26" s="40"/>
      <c r="J26" s="40"/>
      <c r="K26" s="35"/>
      <c r="L26" s="35"/>
      <c r="M26" s="35"/>
      <c r="N26" s="35"/>
      <c r="O26" s="601"/>
      <c r="P26" s="10"/>
    </row>
    <row r="27" spans="1:18" s="612" customFormat="1" ht="26.25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7369689</v>
      </c>
      <c r="F27" s="274">
        <v>7369689</v>
      </c>
      <c r="G27" s="147"/>
      <c r="H27" s="147"/>
      <c r="I27" s="147"/>
      <c r="J27" s="147"/>
      <c r="K27" s="146"/>
      <c r="L27" s="146"/>
      <c r="M27" s="146"/>
      <c r="N27" s="146"/>
      <c r="O27" s="601"/>
      <c r="P27" s="135"/>
    </row>
    <row r="28" spans="1:18" s="612" customFormat="1" ht="26.2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7120785</v>
      </c>
      <c r="F28" s="271">
        <f>7120785</f>
        <v>7120785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601"/>
      <c r="P28" s="135"/>
    </row>
    <row r="29" spans="1:18" ht="26.2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6068405</v>
      </c>
      <c r="F29" s="127">
        <v>6068405</v>
      </c>
      <c r="G29" s="127"/>
      <c r="H29" s="127"/>
      <c r="I29" s="40"/>
      <c r="J29" s="40"/>
      <c r="K29" s="35"/>
      <c r="L29" s="35"/>
      <c r="M29" s="35"/>
      <c r="N29" s="35"/>
      <c r="O29" s="601"/>
      <c r="P29" s="10"/>
    </row>
    <row r="30" spans="1:18" ht="26.2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5668854</v>
      </c>
      <c r="F30" s="127">
        <v>5668854</v>
      </c>
      <c r="G30" s="127"/>
      <c r="H30" s="127"/>
      <c r="I30" s="40"/>
      <c r="J30" s="40"/>
      <c r="K30" s="35"/>
      <c r="L30" s="35"/>
      <c r="M30" s="35"/>
      <c r="N30" s="35"/>
      <c r="O30" s="601"/>
      <c r="P30" s="10"/>
    </row>
    <row r="31" spans="1:18" ht="26.25" customHeight="1">
      <c r="A31" s="37">
        <v>12</v>
      </c>
      <c r="B31" s="92" t="s">
        <v>360</v>
      </c>
      <c r="C31" s="95" t="s">
        <v>373</v>
      </c>
      <c r="D31" s="39" t="s">
        <v>143</v>
      </c>
      <c r="E31" s="35">
        <f>F31</f>
        <v>6546390</v>
      </c>
      <c r="F31" s="127">
        <v>6546390</v>
      </c>
      <c r="G31" s="127"/>
      <c r="H31" s="127"/>
      <c r="I31" s="40"/>
      <c r="J31" s="40"/>
      <c r="K31" s="35"/>
      <c r="L31" s="35"/>
      <c r="M31" s="35"/>
      <c r="N31" s="35"/>
      <c r="O31" s="601"/>
      <c r="P31" s="10"/>
    </row>
    <row r="32" spans="1:18" ht="26.25" customHeight="1">
      <c r="A32" s="37">
        <v>13</v>
      </c>
      <c r="B32" s="126" t="s">
        <v>361</v>
      </c>
      <c r="C32" s="95" t="s">
        <v>374</v>
      </c>
      <c r="D32" s="39" t="s">
        <v>143</v>
      </c>
      <c r="E32" s="35">
        <f t="shared" ref="E32:E36" si="3">F32</f>
        <v>4218338</v>
      </c>
      <c r="F32" s="127">
        <v>4218338</v>
      </c>
      <c r="G32" s="127"/>
      <c r="H32" s="127"/>
      <c r="I32" s="40"/>
      <c r="J32" s="40"/>
      <c r="K32" s="35"/>
      <c r="L32" s="35"/>
      <c r="M32" s="35"/>
      <c r="N32" s="35"/>
      <c r="O32" s="601"/>
      <c r="P32" s="391"/>
      <c r="Q32" s="392"/>
      <c r="R32" s="392"/>
    </row>
    <row r="33" spans="1:18" s="612" customFormat="1" ht="26.25" customHeight="1">
      <c r="A33" s="37">
        <v>14</v>
      </c>
      <c r="B33" s="96" t="s">
        <v>218</v>
      </c>
      <c r="C33" s="95" t="s">
        <v>288</v>
      </c>
      <c r="D33" s="145" t="s">
        <v>143</v>
      </c>
      <c r="E33" s="146">
        <f t="shared" si="3"/>
        <v>7071689</v>
      </c>
      <c r="F33" s="127">
        <v>7071689</v>
      </c>
      <c r="G33" s="127"/>
      <c r="H33" s="127"/>
      <c r="I33" s="147"/>
      <c r="J33" s="147"/>
      <c r="K33" s="146"/>
      <c r="L33" s="146"/>
      <c r="M33" s="146"/>
      <c r="N33" s="146"/>
      <c r="O33" s="601"/>
      <c r="P33" s="393"/>
      <c r="Q33" s="394"/>
      <c r="R33" s="394"/>
    </row>
    <row r="34" spans="1:18" ht="26.25" customHeight="1">
      <c r="A34" s="37">
        <v>15</v>
      </c>
      <c r="B34" s="233" t="s">
        <v>362</v>
      </c>
      <c r="C34" s="234" t="s">
        <v>375</v>
      </c>
      <c r="D34" s="235" t="s">
        <v>143</v>
      </c>
      <c r="E34" s="35">
        <f t="shared" si="3"/>
        <v>5455040</v>
      </c>
      <c r="F34" s="177">
        <v>5455040</v>
      </c>
      <c r="G34" s="177"/>
      <c r="H34" s="177"/>
      <c r="I34" s="40"/>
      <c r="J34" s="236"/>
      <c r="K34" s="175"/>
      <c r="L34" s="175"/>
      <c r="M34" s="175"/>
      <c r="N34" s="175"/>
      <c r="O34" s="601"/>
      <c r="P34" s="393"/>
    </row>
    <row r="35" spans="1:18" ht="26.25" customHeight="1">
      <c r="A35" s="37">
        <v>16</v>
      </c>
      <c r="B35" s="114" t="s">
        <v>607</v>
      </c>
      <c r="C35" s="95" t="s">
        <v>608</v>
      </c>
      <c r="D35" s="39" t="s">
        <v>143</v>
      </c>
      <c r="E35" s="35">
        <f t="shared" si="3"/>
        <v>4765765</v>
      </c>
      <c r="F35" s="177">
        <v>4765765</v>
      </c>
      <c r="G35" s="177"/>
      <c r="H35" s="177"/>
      <c r="I35" s="40"/>
      <c r="J35" s="236"/>
      <c r="K35" s="175"/>
      <c r="L35" s="175"/>
      <c r="M35" s="175"/>
      <c r="N35" s="175"/>
      <c r="O35" s="601"/>
      <c r="P35" s="393"/>
    </row>
    <row r="36" spans="1:18" ht="26.25" customHeight="1">
      <c r="A36" s="37">
        <v>17</v>
      </c>
      <c r="B36" s="114" t="s">
        <v>611</v>
      </c>
      <c r="C36" s="95" t="s">
        <v>612</v>
      </c>
      <c r="D36" s="39" t="s">
        <v>143</v>
      </c>
      <c r="E36" s="35">
        <f t="shared" si="3"/>
        <v>5225282</v>
      </c>
      <c r="F36" s="177">
        <f>5225282</f>
        <v>5225282</v>
      </c>
      <c r="G36" s="177"/>
      <c r="H36" s="177"/>
      <c r="I36" s="40"/>
      <c r="J36" s="236"/>
      <c r="K36" s="175"/>
      <c r="L36" s="175"/>
      <c r="M36" s="175"/>
      <c r="N36" s="175"/>
      <c r="O36" s="601"/>
      <c r="P36" s="393"/>
    </row>
    <row r="37" spans="1:18" ht="18.75" customHeight="1">
      <c r="A37" s="237" t="s">
        <v>377</v>
      </c>
      <c r="B37" s="859" t="s">
        <v>378</v>
      </c>
      <c r="C37" s="859"/>
      <c r="D37" s="859"/>
      <c r="E37" s="238">
        <v>0</v>
      </c>
      <c r="F37" s="238"/>
      <c r="G37" s="238">
        <v>0</v>
      </c>
      <c r="H37" s="238">
        <v>0</v>
      </c>
      <c r="I37" s="238"/>
      <c r="J37" s="238"/>
      <c r="K37" s="238"/>
      <c r="L37" s="238"/>
      <c r="M37" s="238"/>
      <c r="N37" s="238"/>
      <c r="O37" s="447"/>
      <c r="P37" s="393"/>
    </row>
    <row r="38" spans="1:18" s="612" customFormat="1">
      <c r="A38" s="865" t="s">
        <v>677</v>
      </c>
      <c r="B38" s="865"/>
      <c r="C38" s="865"/>
      <c r="D38" s="865"/>
      <c r="E38" s="865"/>
      <c r="F38" s="865"/>
      <c r="G38" s="865"/>
      <c r="H38" s="865"/>
      <c r="I38" s="865"/>
      <c r="J38" s="865"/>
      <c r="K38" s="865"/>
      <c r="L38" s="865"/>
      <c r="M38" s="865"/>
      <c r="N38" s="865"/>
      <c r="O38" s="865"/>
      <c r="P38" s="393"/>
    </row>
    <row r="39" spans="1:18" s="612" customFormat="1" ht="23.25" customHeight="1">
      <c r="A39" s="861" t="s">
        <v>712</v>
      </c>
      <c r="B39" s="861"/>
      <c r="C39" s="861"/>
      <c r="D39" s="861"/>
      <c r="E39" s="862"/>
      <c r="F39" s="862"/>
      <c r="G39" s="862"/>
      <c r="H39" s="862"/>
      <c r="I39" s="862"/>
      <c r="J39" s="862"/>
      <c r="K39" s="862"/>
      <c r="L39" s="862"/>
      <c r="M39" s="862"/>
      <c r="N39" s="862"/>
      <c r="O39" s="862"/>
      <c r="P39" s="187"/>
    </row>
    <row r="40" spans="1:18" s="612" customFormat="1" ht="20.25" customHeight="1">
      <c r="A40" s="371">
        <v>1</v>
      </c>
      <c r="B40" s="379" t="s">
        <v>698</v>
      </c>
      <c r="C40" s="380">
        <v>0</v>
      </c>
      <c r="D40" s="609"/>
      <c r="E40" s="610"/>
      <c r="F40" s="610"/>
      <c r="G40" s="610"/>
      <c r="H40" s="610"/>
      <c r="I40" s="610"/>
      <c r="J40" s="610"/>
      <c r="K40" s="610"/>
      <c r="L40" s="610"/>
      <c r="M40" s="610"/>
      <c r="N40" s="610"/>
      <c r="O40" s="610"/>
      <c r="P40" s="187"/>
    </row>
    <row r="41" spans="1:18" s="612" customFormat="1" ht="20.25" customHeight="1">
      <c r="A41" s="371">
        <v>2</v>
      </c>
      <c r="B41" s="379" t="s">
        <v>699</v>
      </c>
      <c r="C41" s="380">
        <v>0</v>
      </c>
      <c r="D41" s="609"/>
      <c r="E41" s="610"/>
      <c r="F41" s="610"/>
      <c r="G41" s="610"/>
      <c r="H41" s="610"/>
      <c r="I41" s="610"/>
      <c r="J41" s="610"/>
      <c r="K41" s="610"/>
      <c r="L41" s="610"/>
      <c r="M41" s="610"/>
      <c r="N41" s="610"/>
      <c r="O41" s="610"/>
      <c r="P41" s="187"/>
    </row>
    <row r="42" spans="1:18" s="612" customFormat="1" ht="20.25" customHeight="1">
      <c r="A42" s="371">
        <v>3</v>
      </c>
      <c r="B42" s="379" t="s">
        <v>700</v>
      </c>
      <c r="C42" s="380">
        <v>0</v>
      </c>
      <c r="D42" s="609"/>
      <c r="E42" s="610"/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187"/>
    </row>
    <row r="43" spans="1:18" s="612" customFormat="1" ht="20.25" customHeight="1">
      <c r="A43" s="371">
        <v>4</v>
      </c>
      <c r="B43" s="379" t="s">
        <v>701</v>
      </c>
      <c r="C43" s="380">
        <v>0</v>
      </c>
      <c r="D43" s="602"/>
      <c r="E43" s="610"/>
      <c r="F43" s="610"/>
      <c r="G43" s="610"/>
      <c r="H43" s="610"/>
      <c r="I43" s="610"/>
      <c r="J43" s="610"/>
      <c r="K43" s="610"/>
      <c r="L43" s="610"/>
      <c r="M43" s="610"/>
      <c r="N43" s="610"/>
      <c r="O43" s="610"/>
      <c r="P43" s="187"/>
    </row>
    <row r="44" spans="1:18" s="612" customFormat="1" ht="27" customHeight="1">
      <c r="A44" s="371">
        <v>5</v>
      </c>
      <c r="B44" s="379" t="s">
        <v>702</v>
      </c>
      <c r="C44" s="380">
        <v>0</v>
      </c>
      <c r="D44" s="609"/>
      <c r="E44" s="610"/>
      <c r="F44" s="610"/>
      <c r="G44" s="610"/>
      <c r="H44" s="610"/>
      <c r="I44" s="610"/>
      <c r="J44" s="610"/>
      <c r="K44" s="610"/>
      <c r="L44" s="610"/>
      <c r="M44" s="610"/>
      <c r="N44" s="610"/>
      <c r="O44" s="610"/>
      <c r="P44" s="187"/>
    </row>
    <row r="45" spans="1:18" s="612" customFormat="1" ht="20.25" hidden="1" customHeight="1">
      <c r="A45" s="371">
        <v>6</v>
      </c>
      <c r="B45" s="379" t="s">
        <v>619</v>
      </c>
      <c r="C45" s="380">
        <v>0</v>
      </c>
      <c r="D45" s="609"/>
      <c r="E45" s="610"/>
      <c r="F45" s="610"/>
      <c r="G45" s="610"/>
      <c r="H45" s="610"/>
      <c r="I45" s="610"/>
      <c r="J45" s="610"/>
      <c r="K45" s="610"/>
      <c r="L45" s="610"/>
      <c r="M45" s="610"/>
      <c r="N45" s="610"/>
      <c r="O45" s="610"/>
      <c r="P45" s="187"/>
    </row>
    <row r="46" spans="1:18" s="612" customFormat="1" ht="15.4" hidden="1" customHeight="1">
      <c r="A46" s="371">
        <v>7</v>
      </c>
      <c r="B46" s="379" t="s">
        <v>643</v>
      </c>
      <c r="C46" s="380">
        <v>0</v>
      </c>
      <c r="D46" s="180"/>
      <c r="E46" s="180"/>
      <c r="F46" s="180"/>
      <c r="G46" s="180"/>
      <c r="H46" s="180"/>
      <c r="I46" s="180"/>
      <c r="J46" s="856"/>
      <c r="K46" s="856"/>
      <c r="L46" s="856"/>
      <c r="M46" s="856"/>
      <c r="N46" s="856"/>
      <c r="O46" s="856"/>
      <c r="P46" s="187"/>
    </row>
    <row r="47" spans="1:18" s="612" customFormat="1" ht="15.4" customHeight="1">
      <c r="A47" s="381"/>
      <c r="B47" s="592"/>
      <c r="C47" s="593"/>
      <c r="D47" s="373"/>
      <c r="E47" s="180"/>
      <c r="F47" s="180"/>
      <c r="G47" s="180"/>
      <c r="H47" s="180"/>
      <c r="I47" s="180"/>
      <c r="J47" s="856" t="s">
        <v>656</v>
      </c>
      <c r="K47" s="856"/>
      <c r="L47" s="856"/>
      <c r="M47" s="856"/>
      <c r="N47" s="856"/>
      <c r="O47" s="856"/>
      <c r="P47" s="187"/>
    </row>
    <row r="48" spans="1:18" s="612" customFormat="1" ht="36.75" customHeight="1">
      <c r="A48" s="857" t="s">
        <v>19</v>
      </c>
      <c r="B48" s="857"/>
      <c r="C48" s="857"/>
      <c r="E48" s="857" t="s">
        <v>20</v>
      </c>
      <c r="F48" s="857"/>
      <c r="G48" s="857"/>
      <c r="H48" s="857"/>
      <c r="I48" s="207"/>
      <c r="J48" s="857" t="s">
        <v>21</v>
      </c>
      <c r="K48" s="857"/>
      <c r="L48" s="857"/>
      <c r="M48" s="857"/>
      <c r="N48" s="857"/>
      <c r="O48" s="857"/>
      <c r="P48" s="187"/>
    </row>
    <row r="49" spans="1:17" s="231" customFormat="1">
      <c r="A49" s="180"/>
      <c r="B49" s="208"/>
      <c r="C49" s="209"/>
      <c r="D49" s="612"/>
      <c r="E49" s="208"/>
      <c r="F49" s="208"/>
      <c r="G49" s="208"/>
      <c r="H49" s="208"/>
      <c r="I49" s="208"/>
      <c r="J49" s="612"/>
      <c r="K49" s="208"/>
      <c r="L49" s="180"/>
      <c r="M49" s="208"/>
      <c r="N49" s="208"/>
      <c r="O49" s="208"/>
      <c r="P49" s="229"/>
      <c r="Q49" s="230"/>
    </row>
    <row r="50" spans="1:17" s="612" customFormat="1">
      <c r="A50" s="180"/>
      <c r="B50" s="180"/>
      <c r="C50" s="181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7"/>
    </row>
    <row r="51" spans="1:17" s="612" customFormat="1">
      <c r="A51" s="852" t="s">
        <v>568</v>
      </c>
      <c r="B51" s="852"/>
      <c r="C51" s="852"/>
      <c r="E51" s="852" t="s">
        <v>149</v>
      </c>
      <c r="F51" s="852"/>
      <c r="G51" s="852"/>
      <c r="H51" s="852"/>
      <c r="I51" s="210"/>
      <c r="J51" s="852" t="s">
        <v>43</v>
      </c>
      <c r="K51" s="852"/>
      <c r="L51" s="852"/>
      <c r="M51" s="852"/>
      <c r="N51" s="852"/>
      <c r="O51" s="852"/>
      <c r="P51" s="187"/>
    </row>
    <row r="52" spans="1:17" s="612" customFormat="1">
      <c r="A52" s="182"/>
      <c r="B52" s="182"/>
      <c r="C52" s="182"/>
      <c r="D52" s="183"/>
      <c r="E52" s="182"/>
      <c r="F52" s="182"/>
      <c r="G52" s="182"/>
      <c r="H52" s="182"/>
      <c r="I52" s="182"/>
      <c r="K52" s="179"/>
      <c r="L52" s="182"/>
      <c r="M52" s="182"/>
      <c r="N52" s="182"/>
      <c r="O52" s="179"/>
      <c r="P52" s="187"/>
    </row>
    <row r="53" spans="1:17" s="612" customFormat="1" ht="15" customHeight="1">
      <c r="A53" s="849" t="s">
        <v>22</v>
      </c>
      <c r="B53" s="849"/>
      <c r="C53" s="849"/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  <c r="P53" s="187"/>
    </row>
    <row r="54" spans="1:17" s="612" customFormat="1">
      <c r="A54" s="5"/>
      <c r="B54" s="5"/>
      <c r="C54" s="5"/>
      <c r="D54" s="5"/>
      <c r="E54" s="5"/>
      <c r="F54" s="5"/>
      <c r="G54" s="5"/>
      <c r="H54" s="5"/>
      <c r="I54" s="850" t="s">
        <v>24</v>
      </c>
      <c r="J54" s="850"/>
      <c r="K54" s="850"/>
      <c r="L54" s="850"/>
      <c r="M54" s="850"/>
      <c r="N54" s="850"/>
      <c r="O54" s="850"/>
      <c r="P54" s="187"/>
    </row>
    <row r="55" spans="1:17" s="612" customFormat="1">
      <c r="A55" s="7"/>
      <c r="B55" s="812" t="s">
        <v>23</v>
      </c>
      <c r="C55" s="812"/>
      <c r="D55" s="812"/>
      <c r="E55" s="7"/>
      <c r="F55" s="7"/>
      <c r="G55" s="7"/>
      <c r="H55" s="7"/>
      <c r="I55" s="812" t="s">
        <v>39</v>
      </c>
      <c r="J55" s="812"/>
      <c r="K55" s="812"/>
      <c r="L55" s="812"/>
      <c r="M55" s="812"/>
      <c r="N55" s="812"/>
      <c r="O55" s="812"/>
      <c r="P55" s="187"/>
    </row>
    <row r="56" spans="1:17" s="612" customFormat="1">
      <c r="A56" s="2"/>
      <c r="B56" s="812"/>
      <c r="C56" s="812"/>
      <c r="D56" s="812"/>
      <c r="E56" s="7"/>
      <c r="F56" s="7"/>
      <c r="G56" s="7"/>
      <c r="H56" s="7"/>
      <c r="I56" s="812"/>
      <c r="J56" s="812"/>
      <c r="K56" s="812"/>
      <c r="L56" s="812"/>
      <c r="M56" s="812"/>
      <c r="N56" s="812"/>
      <c r="O56" s="812"/>
      <c r="P56" s="187"/>
    </row>
    <row r="57" spans="1:17" s="612" customFormat="1" ht="15.4" customHeight="1">
      <c r="A57" s="7"/>
      <c r="B57" s="7"/>
      <c r="C57" s="7"/>
      <c r="D57" s="7"/>
      <c r="E57" s="7"/>
      <c r="F57" s="7"/>
      <c r="G57" s="7"/>
      <c r="H57" s="7"/>
      <c r="I57" s="812"/>
      <c r="J57" s="812"/>
      <c r="K57" s="812"/>
      <c r="L57" s="812"/>
      <c r="M57" s="812"/>
      <c r="N57" s="812"/>
      <c r="O57" s="812"/>
      <c r="P57" s="187"/>
    </row>
    <row r="58" spans="1:17" s="612" customFormat="1" ht="15.4" customHeight="1">
      <c r="A58" s="809"/>
      <c r="B58" s="809"/>
      <c r="C58" s="809"/>
      <c r="D58" s="809"/>
      <c r="E58" s="809"/>
      <c r="F58" s="809"/>
      <c r="G58" s="809"/>
      <c r="H58" s="809"/>
      <c r="I58" s="809"/>
      <c r="J58" s="809"/>
      <c r="K58" s="851"/>
      <c r="L58" s="851"/>
      <c r="M58" s="851"/>
      <c r="N58" s="851"/>
      <c r="O58" s="851"/>
      <c r="P58" s="187"/>
    </row>
    <row r="59" spans="1:17" s="612" customFormat="1" ht="40.5" customHeight="1">
      <c r="A59" s="604"/>
      <c r="B59" s="604"/>
      <c r="C59" s="8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187"/>
    </row>
    <row r="60" spans="1:17" s="612" customFormat="1" ht="18" customHeight="1">
      <c r="A60" s="604"/>
      <c r="B60" s="604"/>
      <c r="C60" s="8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  <c r="O60" s="604"/>
      <c r="P60" s="187"/>
    </row>
    <row r="61" spans="1:17" s="612" customFormat="1" ht="6.75" customHeight="1">
      <c r="A61" s="604"/>
      <c r="B61" s="604"/>
      <c r="C61" s="8"/>
      <c r="D61" s="604"/>
      <c r="E61" s="604"/>
      <c r="F61" s="604"/>
      <c r="G61" s="604"/>
      <c r="H61" s="604"/>
      <c r="I61" s="604"/>
      <c r="J61" s="604"/>
      <c r="K61" s="604"/>
      <c r="L61" s="604"/>
      <c r="M61" s="604"/>
      <c r="N61" s="604"/>
      <c r="O61" s="604"/>
      <c r="P61" s="178"/>
    </row>
    <row r="62" spans="1:17" ht="26.25" customHeight="1">
      <c r="P62" s="6"/>
    </row>
    <row r="63" spans="1:17" ht="15.4" customHeight="1">
      <c r="P63" s="6"/>
    </row>
    <row r="64" spans="1:17" ht="15.75" customHeight="1">
      <c r="P64" s="6"/>
    </row>
    <row r="65" spans="16:16" ht="18.75" customHeight="1">
      <c r="P65" s="6"/>
    </row>
    <row r="66" spans="16:16" ht="12.75" customHeight="1">
      <c r="P66" s="6"/>
    </row>
    <row r="67" spans="16:16" ht="15.4" customHeight="1">
      <c r="P67" s="6"/>
    </row>
  </sheetData>
  <mergeCells count="43">
    <mergeCell ref="A53:O53"/>
    <mergeCell ref="I54:O54"/>
    <mergeCell ref="B55:D56"/>
    <mergeCell ref="I55:O57"/>
    <mergeCell ref="A58:J58"/>
    <mergeCell ref="K58:O58"/>
    <mergeCell ref="A51:C51"/>
    <mergeCell ref="E51:H51"/>
    <mergeCell ref="J51:O51"/>
    <mergeCell ref="C17:D17"/>
    <mergeCell ref="B18:D18"/>
    <mergeCell ref="B19:D19"/>
    <mergeCell ref="B37:D37"/>
    <mergeCell ref="A38:O38"/>
    <mergeCell ref="A39:D39"/>
    <mergeCell ref="E39:O39"/>
    <mergeCell ref="J46:O46"/>
    <mergeCell ref="J47:O47"/>
    <mergeCell ref="A48:C48"/>
    <mergeCell ref="E48:H48"/>
    <mergeCell ref="J48:O48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0">
    <tabColor theme="9"/>
  </sheetPr>
  <dimension ref="A1:R62"/>
  <sheetViews>
    <sheetView showGridLines="0" topLeftCell="A14" workbookViewId="0">
      <selection activeCell="P18" sqref="P18"/>
    </sheetView>
  </sheetViews>
  <sheetFormatPr defaultRowHeight="15.75"/>
  <cols>
    <col min="1" max="1" width="6.6640625" style="407" customWidth="1"/>
    <col min="2" max="2" width="32.5" style="407" customWidth="1"/>
    <col min="3" max="3" width="19.1640625" style="8" customWidth="1"/>
    <col min="4" max="4" width="36" style="407" customWidth="1"/>
    <col min="5" max="5" width="14.5" style="407" customWidth="1"/>
    <col min="6" max="6" width="15.83203125" style="407" bestFit="1" customWidth="1"/>
    <col min="7" max="8" width="11.5" style="407" hidden="1" customWidth="1"/>
    <col min="9" max="9" width="15.1640625" style="407" bestFit="1" customWidth="1"/>
    <col min="10" max="10" width="11.1640625" style="407" customWidth="1"/>
    <col min="11" max="11" width="8.1640625" style="407" bestFit="1" customWidth="1"/>
    <col min="12" max="12" width="11.1640625" style="407" customWidth="1"/>
    <col min="13" max="13" width="9.83203125" style="407" bestFit="1" customWidth="1"/>
    <col min="14" max="14" width="13.6640625" style="407" customWidth="1"/>
    <col min="15" max="15" width="16.6640625" style="407" customWidth="1"/>
    <col min="16" max="16" width="13.5" style="407" customWidth="1"/>
    <col min="17" max="17" width="13.6640625" style="407" bestFit="1" customWidth="1"/>
    <col min="18" max="18" width="15" style="407" bestFit="1" customWidth="1"/>
    <col min="19" max="16384" width="9.33203125" style="40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635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2.25" customHeight="1">
      <c r="A16" s="818"/>
      <c r="B16" s="818"/>
      <c r="C16" s="409" t="s">
        <v>17</v>
      </c>
      <c r="D16" s="409" t="s">
        <v>18</v>
      </c>
      <c r="E16" s="818"/>
      <c r="F16" s="18" t="s">
        <v>10</v>
      </c>
      <c r="G16" s="18" t="s">
        <v>10</v>
      </c>
      <c r="H16" s="18" t="s">
        <v>10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410">
        <v>1</v>
      </c>
      <c r="B17" s="410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19.5" customHeight="1">
      <c r="A18" s="31"/>
      <c r="B18" s="826" t="s">
        <v>7</v>
      </c>
      <c r="C18" s="826"/>
      <c r="D18" s="826"/>
      <c r="E18" s="32">
        <f>SUM(E20:E36)</f>
        <v>109433986</v>
      </c>
      <c r="F18" s="32">
        <f t="shared" ref="F18:H18" si="0">SUM(F20:F36)</f>
        <v>109433986</v>
      </c>
      <c r="G18" s="32">
        <f t="shared" si="0"/>
        <v>7220689</v>
      </c>
      <c r="H18" s="32">
        <f t="shared" si="0"/>
        <v>7220689</v>
      </c>
      <c r="I18" s="32"/>
      <c r="J18" s="32"/>
      <c r="K18" s="32"/>
      <c r="L18" s="32"/>
      <c r="M18" s="32"/>
      <c r="N18" s="32"/>
      <c r="O18" s="266"/>
      <c r="P18" s="6"/>
    </row>
    <row r="19" spans="1:16" ht="19.5" customHeight="1">
      <c r="A19" s="34" t="s">
        <v>25</v>
      </c>
      <c r="B19" s="814" t="s">
        <v>26</v>
      </c>
      <c r="C19" s="815"/>
      <c r="D19" s="816"/>
      <c r="E19" s="35">
        <f>SUM(E20:E35)</f>
        <v>109433986</v>
      </c>
      <c r="F19" s="35">
        <f>SUM(F20:F35)</f>
        <v>109433986</v>
      </c>
      <c r="G19" s="35">
        <f t="shared" ref="G19:H19" si="1">SUM(G20:G35)</f>
        <v>7220689</v>
      </c>
      <c r="H19" s="35">
        <f t="shared" si="1"/>
        <v>7220689</v>
      </c>
      <c r="I19" s="35"/>
      <c r="J19" s="35"/>
      <c r="K19" s="35"/>
      <c r="L19" s="35"/>
      <c r="M19" s="35"/>
      <c r="N19" s="35"/>
      <c r="O19" s="36"/>
      <c r="P19" s="10"/>
    </row>
    <row r="20" spans="1:16" ht="24.75" customHeight="1">
      <c r="A20" s="37">
        <v>1</v>
      </c>
      <c r="B20" s="92" t="s">
        <v>350</v>
      </c>
      <c r="C20" s="95" t="s">
        <v>363</v>
      </c>
      <c r="D20" s="39" t="s">
        <v>143</v>
      </c>
      <c r="E20" s="35">
        <f>F20</f>
        <v>7369689</v>
      </c>
      <c r="F20" s="127">
        <v>7369689</v>
      </c>
      <c r="G20" s="127"/>
      <c r="H20" s="127"/>
      <c r="I20" s="40"/>
      <c r="J20" s="40"/>
      <c r="K20" s="35"/>
      <c r="L20" s="40"/>
      <c r="M20" s="35"/>
      <c r="N20" s="35"/>
      <c r="O20" s="78"/>
      <c r="P20" s="10"/>
    </row>
    <row r="21" spans="1:16" ht="24.75" customHeight="1">
      <c r="A21" s="37">
        <v>2</v>
      </c>
      <c r="B21" s="92" t="s">
        <v>351</v>
      </c>
      <c r="C21" s="95" t="s">
        <v>364</v>
      </c>
      <c r="D21" s="39" t="s">
        <v>143</v>
      </c>
      <c r="E21" s="35">
        <f t="shared" ref="E21:E31" si="2">F21</f>
        <v>9218092</v>
      </c>
      <c r="F21" s="127">
        <v>9218092</v>
      </c>
      <c r="G21" s="127"/>
      <c r="H21" s="127"/>
      <c r="I21" s="40"/>
      <c r="J21" s="40"/>
      <c r="K21" s="35"/>
      <c r="L21" s="35"/>
      <c r="M21" s="35"/>
      <c r="N21" s="35"/>
      <c r="O21" s="78"/>
      <c r="P21" s="10"/>
    </row>
    <row r="22" spans="1:16" ht="24.75" customHeight="1">
      <c r="A22" s="37">
        <v>3</v>
      </c>
      <c r="B22" s="92" t="s">
        <v>352</v>
      </c>
      <c r="C22" s="95" t="s">
        <v>365</v>
      </c>
      <c r="D22" s="39" t="s">
        <v>143</v>
      </c>
      <c r="E22" s="35">
        <f t="shared" si="2"/>
        <v>6518899</v>
      </c>
      <c r="F22" s="127">
        <v>6518899</v>
      </c>
      <c r="G22" s="127"/>
      <c r="H22" s="127"/>
      <c r="I22" s="40"/>
      <c r="J22" s="40"/>
      <c r="K22" s="35"/>
      <c r="L22" s="35"/>
      <c r="M22" s="35"/>
      <c r="N22" s="35"/>
      <c r="O22" s="78"/>
      <c r="P22" s="10"/>
    </row>
    <row r="23" spans="1:16" ht="24.75" customHeight="1">
      <c r="A23" s="37">
        <v>4</v>
      </c>
      <c r="B23" s="92" t="s">
        <v>353</v>
      </c>
      <c r="C23" s="95" t="s">
        <v>366</v>
      </c>
      <c r="D23" s="39" t="s">
        <v>143</v>
      </c>
      <c r="E23" s="35">
        <f t="shared" si="2"/>
        <v>9284339</v>
      </c>
      <c r="F23" s="127">
        <v>9284339</v>
      </c>
      <c r="G23" s="127"/>
      <c r="H23" s="127"/>
      <c r="I23" s="40"/>
      <c r="J23" s="40"/>
      <c r="K23" s="35"/>
      <c r="L23" s="35"/>
      <c r="M23" s="35"/>
      <c r="N23" s="35"/>
      <c r="O23" s="78"/>
      <c r="P23" s="10"/>
    </row>
    <row r="24" spans="1:16" s="12" customFormat="1" ht="24.75" customHeight="1">
      <c r="A24" s="37">
        <v>5</v>
      </c>
      <c r="B24" s="92" t="s">
        <v>354</v>
      </c>
      <c r="C24" s="95" t="s">
        <v>367</v>
      </c>
      <c r="D24" s="39" t="s">
        <v>143</v>
      </c>
      <c r="E24" s="35">
        <f t="shared" si="2"/>
        <v>6986759</v>
      </c>
      <c r="F24" s="127">
        <v>6986759</v>
      </c>
      <c r="G24" s="127"/>
      <c r="H24" s="127"/>
      <c r="I24" s="40"/>
      <c r="J24" s="43"/>
      <c r="K24" s="44"/>
      <c r="L24" s="44"/>
      <c r="M24" s="44"/>
      <c r="N24" s="44"/>
      <c r="O24" s="79"/>
      <c r="P24" s="11"/>
    </row>
    <row r="25" spans="1:16" ht="24.75" customHeight="1">
      <c r="A25" s="37">
        <v>6</v>
      </c>
      <c r="B25" s="92" t="s">
        <v>355</v>
      </c>
      <c r="C25" s="95" t="s">
        <v>368</v>
      </c>
      <c r="D25" s="39" t="s">
        <v>143</v>
      </c>
      <c r="E25" s="35">
        <f t="shared" si="2"/>
        <v>9218092</v>
      </c>
      <c r="F25" s="127">
        <v>9218092</v>
      </c>
      <c r="G25" s="127"/>
      <c r="H25" s="127"/>
      <c r="I25" s="40"/>
      <c r="J25" s="40"/>
      <c r="K25" s="35"/>
      <c r="L25" s="35"/>
      <c r="M25" s="35"/>
      <c r="N25" s="35"/>
      <c r="O25" s="370">
        <v>77735</v>
      </c>
      <c r="P25" s="10"/>
    </row>
    <row r="26" spans="1:16" ht="24.75" customHeight="1">
      <c r="A26" s="37">
        <v>7</v>
      </c>
      <c r="B26" s="92" t="s">
        <v>356</v>
      </c>
      <c r="C26" s="95" t="s">
        <v>369</v>
      </c>
      <c r="D26" s="39" t="s">
        <v>143</v>
      </c>
      <c r="E26" s="35">
        <f t="shared" si="2"/>
        <v>8135549</v>
      </c>
      <c r="F26" s="127">
        <v>8135549</v>
      </c>
      <c r="G26" s="127"/>
      <c r="H26" s="127"/>
      <c r="I26" s="40"/>
      <c r="J26" s="40"/>
      <c r="K26" s="35"/>
      <c r="L26" s="35"/>
      <c r="M26" s="35"/>
      <c r="N26" s="35"/>
      <c r="O26" s="36"/>
      <c r="P26" s="10"/>
    </row>
    <row r="27" spans="1:16" s="414" customFormat="1" ht="21" customHeight="1">
      <c r="A27" s="37">
        <v>8</v>
      </c>
      <c r="B27" s="27" t="s">
        <v>66</v>
      </c>
      <c r="C27" s="144" t="s">
        <v>116</v>
      </c>
      <c r="D27" s="145" t="s">
        <v>143</v>
      </c>
      <c r="E27" s="35">
        <f t="shared" si="2"/>
        <v>7369689</v>
      </c>
      <c r="F27" s="274">
        <v>7369689</v>
      </c>
      <c r="G27" s="147"/>
      <c r="H27" s="147"/>
      <c r="I27" s="147"/>
      <c r="J27" s="147"/>
      <c r="K27" s="146"/>
      <c r="L27" s="146"/>
      <c r="M27" s="146"/>
      <c r="N27" s="146"/>
      <c r="O27" s="148"/>
      <c r="P27" s="135"/>
    </row>
    <row r="28" spans="1:16" s="414" customFormat="1" ht="22.5" customHeight="1">
      <c r="A28" s="37">
        <v>9</v>
      </c>
      <c r="B28" s="96" t="s">
        <v>221</v>
      </c>
      <c r="C28" s="95" t="s">
        <v>291</v>
      </c>
      <c r="D28" s="145" t="s">
        <v>143</v>
      </c>
      <c r="E28" s="35">
        <f t="shared" si="2"/>
        <v>6986759</v>
      </c>
      <c r="F28" s="271">
        <v>6986759</v>
      </c>
      <c r="G28" s="94">
        <v>7220689</v>
      </c>
      <c r="H28" s="94">
        <v>7220689</v>
      </c>
      <c r="I28" s="147"/>
      <c r="J28" s="147"/>
      <c r="K28" s="146"/>
      <c r="L28" s="146"/>
      <c r="M28" s="146"/>
      <c r="N28" s="146"/>
      <c r="O28" s="157"/>
      <c r="P28" s="135"/>
    </row>
    <row r="29" spans="1:16" ht="24.75" customHeight="1">
      <c r="A29" s="37">
        <v>10</v>
      </c>
      <c r="B29" s="92" t="s">
        <v>357</v>
      </c>
      <c r="C29" s="95" t="s">
        <v>370</v>
      </c>
      <c r="D29" s="39" t="s">
        <v>143</v>
      </c>
      <c r="E29" s="35">
        <f t="shared" si="2"/>
        <v>5800719</v>
      </c>
      <c r="F29" s="127">
        <v>5800719</v>
      </c>
      <c r="G29" s="127"/>
      <c r="H29" s="127"/>
      <c r="I29" s="40"/>
      <c r="J29" s="40"/>
      <c r="K29" s="35"/>
      <c r="L29" s="35"/>
      <c r="M29" s="35"/>
      <c r="N29" s="35"/>
      <c r="O29" s="36"/>
      <c r="P29" s="10"/>
    </row>
    <row r="30" spans="1:16" ht="24.75" customHeight="1">
      <c r="A30" s="37">
        <v>11</v>
      </c>
      <c r="B30" s="92" t="s">
        <v>358</v>
      </c>
      <c r="C30" s="95" t="s">
        <v>371</v>
      </c>
      <c r="D30" s="39" t="s">
        <v>143</v>
      </c>
      <c r="E30" s="35">
        <f t="shared" si="2"/>
        <v>5273259</v>
      </c>
      <c r="F30" s="127">
        <v>5273259</v>
      </c>
      <c r="G30" s="127"/>
      <c r="H30" s="127"/>
      <c r="I30" s="40"/>
      <c r="J30" s="40"/>
      <c r="K30" s="35"/>
      <c r="L30" s="35"/>
      <c r="M30" s="35"/>
      <c r="N30" s="35"/>
      <c r="O30" s="148"/>
      <c r="P30" s="10"/>
    </row>
    <row r="31" spans="1:16" ht="30" customHeight="1">
      <c r="A31" s="37">
        <v>12</v>
      </c>
      <c r="B31" s="92" t="s">
        <v>359</v>
      </c>
      <c r="C31" s="95" t="s">
        <v>372</v>
      </c>
      <c r="D31" s="39" t="s">
        <v>143</v>
      </c>
      <c r="E31" s="35">
        <f t="shared" si="2"/>
        <v>4391105</v>
      </c>
      <c r="F31" s="127">
        <v>4391105</v>
      </c>
      <c r="G31" s="127"/>
      <c r="H31" s="127"/>
      <c r="I31" s="40"/>
      <c r="J31" s="40"/>
      <c r="K31" s="35"/>
      <c r="L31" s="35"/>
      <c r="M31" s="35"/>
      <c r="N31" s="35"/>
      <c r="O31" s="148"/>
      <c r="P31" s="10"/>
    </row>
    <row r="32" spans="1:16" ht="24.75" customHeight="1">
      <c r="A32" s="37">
        <v>13</v>
      </c>
      <c r="B32" s="92" t="s">
        <v>360</v>
      </c>
      <c r="C32" s="95" t="s">
        <v>373</v>
      </c>
      <c r="D32" s="39" t="s">
        <v>143</v>
      </c>
      <c r="E32" s="35">
        <f>F32</f>
        <v>6220899</v>
      </c>
      <c r="F32" s="127">
        <v>6220899</v>
      </c>
      <c r="G32" s="127"/>
      <c r="H32" s="127"/>
      <c r="I32" s="40"/>
      <c r="J32" s="40"/>
      <c r="K32" s="35"/>
      <c r="L32" s="35"/>
      <c r="M32" s="35"/>
      <c r="N32" s="35"/>
      <c r="O32" s="36"/>
      <c r="P32" s="10"/>
    </row>
    <row r="33" spans="1:18" ht="24.75" customHeight="1">
      <c r="A33" s="37">
        <v>14</v>
      </c>
      <c r="B33" s="126" t="s">
        <v>361</v>
      </c>
      <c r="C33" s="95" t="s">
        <v>374</v>
      </c>
      <c r="D33" s="39" t="s">
        <v>143</v>
      </c>
      <c r="E33" s="35">
        <f t="shared" ref="E33:E35" si="3">F33</f>
        <v>4218338</v>
      </c>
      <c r="F33" s="127">
        <v>4218338</v>
      </c>
      <c r="G33" s="127"/>
      <c r="H33" s="127"/>
      <c r="I33" s="40"/>
      <c r="J33" s="40"/>
      <c r="K33" s="35"/>
      <c r="L33" s="35"/>
      <c r="M33" s="35"/>
      <c r="N33" s="35"/>
      <c r="O33" s="78"/>
      <c r="P33" s="391"/>
      <c r="Q33" s="392"/>
      <c r="R33" s="392"/>
    </row>
    <row r="34" spans="1:18" s="414" customFormat="1" ht="19.5" customHeight="1">
      <c r="A34" s="37">
        <v>15</v>
      </c>
      <c r="B34" s="96" t="s">
        <v>218</v>
      </c>
      <c r="C34" s="95" t="s">
        <v>288</v>
      </c>
      <c r="D34" s="145" t="s">
        <v>143</v>
      </c>
      <c r="E34" s="146">
        <f t="shared" si="3"/>
        <v>7369689</v>
      </c>
      <c r="F34" s="127">
        <v>7369689</v>
      </c>
      <c r="G34" s="127"/>
      <c r="H34" s="127"/>
      <c r="I34" s="147"/>
      <c r="J34" s="147"/>
      <c r="K34" s="146"/>
      <c r="L34" s="146"/>
      <c r="M34" s="146"/>
      <c r="N34" s="146"/>
      <c r="O34" s="173"/>
      <c r="P34" s="393"/>
      <c r="Q34" s="394"/>
      <c r="R34" s="394"/>
    </row>
    <row r="35" spans="1:18" ht="21.75" customHeight="1">
      <c r="A35" s="37">
        <v>16</v>
      </c>
      <c r="B35" s="233" t="s">
        <v>362</v>
      </c>
      <c r="C35" s="234" t="s">
        <v>375</v>
      </c>
      <c r="D35" s="235" t="s">
        <v>143</v>
      </c>
      <c r="E35" s="35">
        <f t="shared" si="3"/>
        <v>5072110</v>
      </c>
      <c r="F35" s="177">
        <f>5072109+1</f>
        <v>5072110</v>
      </c>
      <c r="G35" s="177"/>
      <c r="H35" s="177"/>
      <c r="I35" s="40"/>
      <c r="J35" s="236"/>
      <c r="K35" s="175"/>
      <c r="L35" s="175"/>
      <c r="M35" s="175"/>
      <c r="N35" s="175"/>
      <c r="O35" s="176"/>
      <c r="P35" s="10"/>
    </row>
    <row r="36" spans="1:18" ht="18.75" customHeight="1">
      <c r="A36" s="237" t="s">
        <v>377</v>
      </c>
      <c r="B36" s="859" t="s">
        <v>378</v>
      </c>
      <c r="C36" s="859"/>
      <c r="D36" s="859"/>
      <c r="E36" s="238">
        <v>0</v>
      </c>
      <c r="F36" s="238"/>
      <c r="G36" s="238">
        <v>0</v>
      </c>
      <c r="H36" s="238">
        <v>0</v>
      </c>
      <c r="I36" s="238"/>
      <c r="J36" s="238"/>
      <c r="K36" s="238"/>
      <c r="L36" s="238"/>
      <c r="M36" s="238"/>
      <c r="N36" s="238"/>
      <c r="O36" s="239"/>
      <c r="P36" s="232" t="e">
        <f>F19-#REF!</f>
        <v>#REF!</v>
      </c>
    </row>
    <row r="37" spans="1:18" s="414" customFormat="1">
      <c r="A37" s="865" t="s">
        <v>634</v>
      </c>
      <c r="B37" s="865"/>
      <c r="C37" s="865"/>
      <c r="D37" s="865"/>
      <c r="E37" s="865"/>
      <c r="F37" s="865"/>
      <c r="G37" s="865"/>
      <c r="H37" s="865"/>
      <c r="I37" s="865"/>
      <c r="J37" s="865"/>
      <c r="K37" s="865"/>
      <c r="L37" s="865"/>
      <c r="M37" s="865"/>
      <c r="N37" s="865"/>
      <c r="O37" s="865"/>
      <c r="P37" s="380"/>
    </row>
    <row r="38" spans="1:18" s="414" customFormat="1" ht="23.25" customHeight="1">
      <c r="A38" s="861" t="s">
        <v>633</v>
      </c>
      <c r="B38" s="861"/>
      <c r="C38" s="861"/>
      <c r="D38" s="861"/>
      <c r="E38" s="862"/>
      <c r="F38" s="862"/>
      <c r="G38" s="862"/>
      <c r="H38" s="862"/>
      <c r="I38" s="862"/>
      <c r="J38" s="862"/>
      <c r="K38" s="862"/>
      <c r="L38" s="862"/>
      <c r="M38" s="862"/>
      <c r="N38" s="862"/>
      <c r="O38" s="862"/>
      <c r="P38" s="187"/>
    </row>
    <row r="39" spans="1:18" s="414" customFormat="1" ht="60" customHeight="1">
      <c r="A39" s="372" t="s">
        <v>602</v>
      </c>
      <c r="B39" s="372" t="s">
        <v>603</v>
      </c>
      <c r="C39" s="372" t="s">
        <v>31</v>
      </c>
      <c r="D39" s="412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187"/>
    </row>
    <row r="40" spans="1:18" s="414" customFormat="1" ht="20.25" customHeight="1">
      <c r="A40" s="371">
        <v>1</v>
      </c>
      <c r="B40" s="379" t="s">
        <v>606</v>
      </c>
      <c r="C40" s="380">
        <v>24197.79999999702</v>
      </c>
      <c r="D40" s="412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187"/>
    </row>
    <row r="41" spans="1:18" s="414" customFormat="1" ht="20.25" customHeight="1">
      <c r="A41" s="371">
        <v>2</v>
      </c>
      <c r="B41" s="379" t="s">
        <v>619</v>
      </c>
      <c r="C41" s="147">
        <v>53536.770000000135</v>
      </c>
      <c r="D41" s="412"/>
      <c r="E41" s="413"/>
      <c r="F41" s="413"/>
      <c r="G41" s="413"/>
      <c r="H41" s="413"/>
      <c r="I41" s="413"/>
      <c r="J41" s="413"/>
      <c r="K41" s="413"/>
      <c r="L41" s="413"/>
      <c r="M41" s="413"/>
      <c r="N41" s="413"/>
      <c r="O41" s="413"/>
      <c r="P41" s="187"/>
    </row>
    <row r="42" spans="1:18" s="414" customFormat="1" ht="15.4" customHeight="1">
      <c r="A42" s="381"/>
      <c r="B42" s="382"/>
      <c r="C42" s="344"/>
      <c r="D42" s="180"/>
      <c r="E42" s="180"/>
      <c r="F42" s="180"/>
      <c r="G42" s="180"/>
      <c r="H42" s="180"/>
      <c r="I42" s="180"/>
      <c r="J42" s="856" t="s">
        <v>438</v>
      </c>
      <c r="K42" s="856"/>
      <c r="L42" s="856"/>
      <c r="M42" s="856"/>
      <c r="N42" s="856"/>
      <c r="O42" s="856"/>
      <c r="P42" s="187"/>
    </row>
    <row r="43" spans="1:18" s="414" customFormat="1" ht="53.25" customHeight="1">
      <c r="A43" s="857" t="s">
        <v>19</v>
      </c>
      <c r="B43" s="857"/>
      <c r="C43" s="857"/>
      <c r="E43" s="857" t="s">
        <v>20</v>
      </c>
      <c r="F43" s="857"/>
      <c r="G43" s="857"/>
      <c r="H43" s="857"/>
      <c r="I43" s="207"/>
      <c r="J43" s="857" t="s">
        <v>21</v>
      </c>
      <c r="K43" s="857"/>
      <c r="L43" s="857"/>
      <c r="M43" s="857"/>
      <c r="N43" s="857"/>
      <c r="O43" s="857"/>
      <c r="P43" s="187"/>
    </row>
    <row r="44" spans="1:18" s="231" customFormat="1">
      <c r="A44" s="180"/>
      <c r="B44" s="208"/>
      <c r="C44" s="209"/>
      <c r="D44" s="414"/>
      <c r="E44" s="208"/>
      <c r="F44" s="208"/>
      <c r="G44" s="208"/>
      <c r="H44" s="208"/>
      <c r="I44" s="208"/>
      <c r="J44" s="414"/>
      <c r="K44" s="208"/>
      <c r="L44" s="180"/>
      <c r="M44" s="208"/>
      <c r="N44" s="208"/>
      <c r="O44" s="208"/>
      <c r="P44" s="229"/>
      <c r="Q44" s="230"/>
    </row>
    <row r="45" spans="1:18" s="414" customFormat="1">
      <c r="A45" s="180"/>
      <c r="B45" s="180"/>
      <c r="C45" s="181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7"/>
    </row>
    <row r="46" spans="1:18" s="414" customFormat="1">
      <c r="A46" s="852" t="s">
        <v>568</v>
      </c>
      <c r="B46" s="852"/>
      <c r="C46" s="852"/>
      <c r="E46" s="852" t="s">
        <v>149</v>
      </c>
      <c r="F46" s="852"/>
      <c r="G46" s="852"/>
      <c r="H46" s="852"/>
      <c r="I46" s="210"/>
      <c r="J46" s="852" t="s">
        <v>43</v>
      </c>
      <c r="K46" s="852"/>
      <c r="L46" s="852"/>
      <c r="M46" s="852"/>
      <c r="N46" s="852"/>
      <c r="O46" s="852"/>
      <c r="P46" s="187"/>
    </row>
    <row r="47" spans="1:18" s="414" customFormat="1">
      <c r="A47" s="182"/>
      <c r="B47" s="182"/>
      <c r="C47" s="182"/>
      <c r="D47" s="183"/>
      <c r="E47" s="182"/>
      <c r="F47" s="182"/>
      <c r="G47" s="182"/>
      <c r="H47" s="182"/>
      <c r="I47" s="182"/>
      <c r="K47" s="179"/>
      <c r="L47" s="182"/>
      <c r="M47" s="182"/>
      <c r="N47" s="182"/>
      <c r="O47" s="179"/>
      <c r="P47" s="187"/>
    </row>
    <row r="48" spans="1:18" s="414" customFormat="1" ht="15" customHeight="1">
      <c r="A48" s="849" t="s">
        <v>22</v>
      </c>
      <c r="B48" s="849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  <c r="P48" s="187"/>
    </row>
    <row r="49" spans="1:16" s="414" customFormat="1">
      <c r="A49" s="5"/>
      <c r="B49" s="5"/>
      <c r="C49" s="5"/>
      <c r="D49" s="5"/>
      <c r="E49" s="5"/>
      <c r="F49" s="5"/>
      <c r="G49" s="5"/>
      <c r="H49" s="5"/>
      <c r="I49" s="850" t="s">
        <v>24</v>
      </c>
      <c r="J49" s="850"/>
      <c r="K49" s="850"/>
      <c r="L49" s="850"/>
      <c r="M49" s="850"/>
      <c r="N49" s="850"/>
      <c r="O49" s="850"/>
      <c r="P49" s="187"/>
    </row>
    <row r="50" spans="1:16" s="414" customFormat="1">
      <c r="A50" s="7"/>
      <c r="B50" s="812" t="s">
        <v>23</v>
      </c>
      <c r="C50" s="812"/>
      <c r="D50" s="812"/>
      <c r="E50" s="7"/>
      <c r="F50" s="7"/>
      <c r="G50" s="7"/>
      <c r="H50" s="7"/>
      <c r="I50" s="812" t="s">
        <v>39</v>
      </c>
      <c r="J50" s="812"/>
      <c r="K50" s="812"/>
      <c r="L50" s="812"/>
      <c r="M50" s="812"/>
      <c r="N50" s="812"/>
      <c r="O50" s="812"/>
      <c r="P50" s="187"/>
    </row>
    <row r="51" spans="1:16" s="414" customFormat="1">
      <c r="A51" s="2"/>
      <c r="B51" s="812"/>
      <c r="C51" s="812"/>
      <c r="D51" s="812"/>
      <c r="E51" s="7"/>
      <c r="F51" s="7"/>
      <c r="G51" s="7"/>
      <c r="H51" s="7"/>
      <c r="I51" s="812"/>
      <c r="J51" s="812"/>
      <c r="K51" s="812"/>
      <c r="L51" s="812"/>
      <c r="M51" s="812"/>
      <c r="N51" s="812"/>
      <c r="O51" s="812"/>
      <c r="P51" s="187"/>
    </row>
    <row r="52" spans="1:16" s="414" customFormat="1" ht="15.4" customHeight="1">
      <c r="A52" s="7"/>
      <c r="B52" s="7"/>
      <c r="C52" s="7"/>
      <c r="D52" s="7"/>
      <c r="E52" s="7"/>
      <c r="F52" s="7"/>
      <c r="G52" s="7"/>
      <c r="H52" s="7"/>
      <c r="I52" s="812"/>
      <c r="J52" s="812"/>
      <c r="K52" s="812"/>
      <c r="L52" s="812"/>
      <c r="M52" s="812"/>
      <c r="N52" s="812"/>
      <c r="O52" s="812"/>
      <c r="P52" s="187"/>
    </row>
    <row r="53" spans="1:16" s="414" customFormat="1" ht="15.4" customHeight="1">
      <c r="A53" s="809"/>
      <c r="B53" s="809"/>
      <c r="C53" s="809"/>
      <c r="D53" s="809"/>
      <c r="E53" s="809"/>
      <c r="F53" s="809"/>
      <c r="G53" s="809"/>
      <c r="H53" s="809"/>
      <c r="I53" s="809"/>
      <c r="J53" s="809"/>
      <c r="K53" s="851"/>
      <c r="L53" s="851"/>
      <c r="M53" s="851"/>
      <c r="N53" s="851"/>
      <c r="O53" s="851"/>
      <c r="P53" s="187"/>
    </row>
    <row r="54" spans="1:16" s="414" customFormat="1" ht="40.5" customHeight="1">
      <c r="A54" s="407"/>
      <c r="B54" s="407"/>
      <c r="C54" s="8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187"/>
    </row>
    <row r="55" spans="1:16" s="414" customFormat="1" ht="18" customHeight="1">
      <c r="A55" s="407"/>
      <c r="B55" s="407"/>
      <c r="C55" s="8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187"/>
    </row>
    <row r="56" spans="1:16" s="414" customFormat="1" ht="6.75" customHeight="1">
      <c r="A56" s="407"/>
      <c r="B56" s="407"/>
      <c r="C56" s="8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178"/>
    </row>
    <row r="57" spans="1:16" ht="26.25" customHeight="1">
      <c r="P57" s="6"/>
    </row>
    <row r="58" spans="1:16" ht="15.4" customHeight="1">
      <c r="P58" s="6"/>
    </row>
    <row r="59" spans="1:16" ht="15.75" customHeight="1">
      <c r="P59" s="6"/>
    </row>
    <row r="60" spans="1:16" ht="18.75" customHeight="1">
      <c r="P60" s="6"/>
    </row>
    <row r="61" spans="1:16" ht="12.75" customHeight="1">
      <c r="P61" s="6"/>
    </row>
    <row r="62" spans="1:16" ht="15.4" customHeight="1">
      <c r="P62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38:D38"/>
    <mergeCell ref="E38:O38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6:D36"/>
    <mergeCell ref="A37:O37"/>
    <mergeCell ref="J42:O42"/>
    <mergeCell ref="A43:C43"/>
    <mergeCell ref="E43:H43"/>
    <mergeCell ref="J43:O43"/>
    <mergeCell ref="A46:C46"/>
    <mergeCell ref="E46:H46"/>
    <mergeCell ref="J46:O46"/>
    <mergeCell ref="A48:O48"/>
    <mergeCell ref="I49:O49"/>
    <mergeCell ref="B50:D51"/>
    <mergeCell ref="I50:O52"/>
    <mergeCell ref="A53:J53"/>
    <mergeCell ref="K53:O53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1">
    <tabColor rgb="FFFF0000"/>
  </sheetPr>
  <dimension ref="A1:R119"/>
  <sheetViews>
    <sheetView showGridLines="0" topLeftCell="A20" workbookViewId="0">
      <selection activeCell="C20" sqref="C20:C37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6" width="14.5" style="345" customWidth="1"/>
    <col min="7" max="8" width="14.6640625" style="345" hidden="1" customWidth="1"/>
    <col min="9" max="9" width="13.1640625" style="345" customWidth="1"/>
    <col min="10" max="10" width="9.83203125" style="345" customWidth="1"/>
    <col min="11" max="11" width="8.1640625" style="345" bestFit="1" customWidth="1"/>
    <col min="12" max="12" width="11.1640625" style="345" customWidth="1"/>
    <col min="13" max="13" width="12.5" style="345" customWidth="1"/>
    <col min="14" max="14" width="11.6640625" style="345" customWidth="1"/>
    <col min="15" max="15" width="15.33203125" style="345" customWidth="1"/>
    <col min="16" max="16" width="12.1640625" style="345" customWidth="1"/>
    <col min="17" max="16384" width="9.33203125" style="34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584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351"/>
      <c r="G15" s="351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351" t="s">
        <v>17</v>
      </c>
      <c r="D16" s="351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575</v>
      </c>
      <c r="N16" s="18" t="s">
        <v>16</v>
      </c>
      <c r="O16" s="818"/>
      <c r="P16" s="6"/>
    </row>
    <row r="17" spans="1:16" s="16" customFormat="1" ht="11.25">
      <c r="A17" s="350">
        <v>1</v>
      </c>
      <c r="B17" s="350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SUM(E20:E96)</f>
        <v>14400000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>M19</f>
        <v>14400000</v>
      </c>
      <c r="N18" s="32">
        <f>SUM(N20:N96)</f>
        <v>0</v>
      </c>
      <c r="O18" s="33"/>
      <c r="P18" s="6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SUM(E20:E37)</f>
        <v>14400000</v>
      </c>
      <c r="F19" s="35">
        <f>SUM(F20:F37)</f>
        <v>0</v>
      </c>
      <c r="G19" s="35">
        <f>SUM(G20:G37)</f>
        <v>0</v>
      </c>
      <c r="H19" s="35">
        <f>SUM(H20:H37)</f>
        <v>0</v>
      </c>
      <c r="I19" s="35">
        <f>SUM(I20:I37)</f>
        <v>0</v>
      </c>
      <c r="J19" s="35">
        <f t="shared" ref="J19:N19" si="1">SUM(J20:J37)</f>
        <v>0</v>
      </c>
      <c r="K19" s="35">
        <f t="shared" si="1"/>
        <v>0</v>
      </c>
      <c r="L19" s="35">
        <f t="shared" si="1"/>
        <v>0</v>
      </c>
      <c r="M19" s="35">
        <f t="shared" si="1"/>
        <v>14400000</v>
      </c>
      <c r="N19" s="35">
        <f t="shared" si="1"/>
        <v>0</v>
      </c>
      <c r="O19" s="36"/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M20</f>
        <v>800000</v>
      </c>
      <c r="F20" s="272"/>
      <c r="G20" s="112"/>
      <c r="H20" s="112"/>
      <c r="I20" s="40"/>
      <c r="J20" s="40"/>
      <c r="K20" s="35"/>
      <c r="L20" s="40"/>
      <c r="M20" s="275">
        <v>800000</v>
      </c>
      <c r="N20" s="35"/>
      <c r="O20" s="80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7" si="2">M21</f>
        <v>800000</v>
      </c>
      <c r="F21" s="272"/>
      <c r="G21" s="112"/>
      <c r="H21" s="112"/>
      <c r="I21" s="40"/>
      <c r="J21" s="40"/>
      <c r="K21" s="35"/>
      <c r="L21" s="40"/>
      <c r="M21" s="275">
        <v>800000</v>
      </c>
      <c r="N21" s="35"/>
      <c r="O21" s="80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800000</v>
      </c>
      <c r="F22" s="272"/>
      <c r="G22" s="112"/>
      <c r="H22" s="112"/>
      <c r="I22" s="40"/>
      <c r="J22" s="40"/>
      <c r="K22" s="35"/>
      <c r="L22" s="35"/>
      <c r="M22" s="275">
        <v>800000</v>
      </c>
      <c r="N22" s="35"/>
      <c r="O22" s="80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800000</v>
      </c>
      <c r="F23" s="272"/>
      <c r="G23" s="112"/>
      <c r="H23" s="112"/>
      <c r="I23" s="40"/>
      <c r="J23" s="40"/>
      <c r="K23" s="35"/>
      <c r="L23" s="35"/>
      <c r="M23" s="275">
        <v>800000</v>
      </c>
      <c r="N23" s="35"/>
      <c r="O23" s="36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800000</v>
      </c>
      <c r="F24" s="272"/>
      <c r="G24" s="112"/>
      <c r="H24" s="112"/>
      <c r="I24" s="40"/>
      <c r="J24" s="40"/>
      <c r="K24" s="35"/>
      <c r="L24" s="35"/>
      <c r="M24" s="275">
        <v>800000</v>
      </c>
      <c r="N24" s="35"/>
      <c r="O24" s="36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800000</v>
      </c>
      <c r="F25" s="272"/>
      <c r="G25" s="112"/>
      <c r="H25" s="112"/>
      <c r="I25" s="40"/>
      <c r="J25" s="43"/>
      <c r="K25" s="44"/>
      <c r="L25" s="44"/>
      <c r="M25" s="275">
        <v>800000</v>
      </c>
      <c r="N25" s="44"/>
      <c r="O25" s="45"/>
      <c r="P25" s="11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800000</v>
      </c>
      <c r="F26" s="272"/>
      <c r="G26" s="112"/>
      <c r="H26" s="112"/>
      <c r="I26" s="40"/>
      <c r="J26" s="40"/>
      <c r="K26" s="35"/>
      <c r="L26" s="35"/>
      <c r="M26" s="275">
        <v>800000</v>
      </c>
      <c r="N26" s="35"/>
      <c r="O26" s="36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800000</v>
      </c>
      <c r="F27" s="272"/>
      <c r="G27" s="112"/>
      <c r="H27" s="112"/>
      <c r="I27" s="40"/>
      <c r="J27" s="40"/>
      <c r="K27" s="35"/>
      <c r="L27" s="35"/>
      <c r="M27" s="275">
        <v>800000</v>
      </c>
      <c r="N27" s="35"/>
      <c r="O27" s="36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800000</v>
      </c>
      <c r="F28" s="272"/>
      <c r="G28" s="112"/>
      <c r="H28" s="112"/>
      <c r="I28" s="40"/>
      <c r="J28" s="40"/>
      <c r="K28" s="35"/>
      <c r="L28" s="35"/>
      <c r="M28" s="275">
        <v>800000</v>
      </c>
      <c r="N28" s="35"/>
      <c r="O28" s="80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800000</v>
      </c>
      <c r="F29" s="272"/>
      <c r="G29" s="112"/>
      <c r="H29" s="112"/>
      <c r="I29" s="40"/>
      <c r="J29" s="40"/>
      <c r="K29" s="35"/>
      <c r="L29" s="35"/>
      <c r="M29" s="275">
        <v>800000</v>
      </c>
      <c r="N29" s="35"/>
      <c r="O29" s="36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800000</v>
      </c>
      <c r="F30" s="272"/>
      <c r="G30" s="112"/>
      <c r="H30" s="112"/>
      <c r="I30" s="40"/>
      <c r="J30" s="40"/>
      <c r="K30" s="35"/>
      <c r="L30" s="35"/>
      <c r="M30" s="275">
        <v>800000</v>
      </c>
      <c r="N30" s="35"/>
      <c r="O30" s="36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800000</v>
      </c>
      <c r="F31" s="272"/>
      <c r="G31" s="112"/>
      <c r="H31" s="112"/>
      <c r="I31" s="40"/>
      <c r="J31" s="40"/>
      <c r="K31" s="35"/>
      <c r="L31" s="35"/>
      <c r="M31" s="275">
        <v>800000</v>
      </c>
      <c r="N31" s="35"/>
      <c r="O31" s="36"/>
      <c r="P31" s="10"/>
    </row>
    <row r="32" spans="1:16" ht="24.75" customHeight="1">
      <c r="A32" s="37">
        <v>13</v>
      </c>
      <c r="B32" s="115" t="s">
        <v>327</v>
      </c>
      <c r="C32" s="95" t="s">
        <v>344</v>
      </c>
      <c r="D32" s="39" t="s">
        <v>143</v>
      </c>
      <c r="E32" s="35">
        <f t="shared" si="2"/>
        <v>800000</v>
      </c>
      <c r="F32" s="272"/>
      <c r="G32" s="112"/>
      <c r="H32" s="112"/>
      <c r="I32" s="40"/>
      <c r="J32" s="40"/>
      <c r="K32" s="35"/>
      <c r="L32" s="35"/>
      <c r="M32" s="275">
        <v>800000</v>
      </c>
      <c r="N32" s="35"/>
      <c r="O32" s="78"/>
      <c r="P32" s="10"/>
    </row>
    <row r="33" spans="1:16" ht="24.75" customHeight="1">
      <c r="A33" s="37">
        <v>14</v>
      </c>
      <c r="B33" s="115" t="s">
        <v>328</v>
      </c>
      <c r="C33" s="95" t="s">
        <v>345</v>
      </c>
      <c r="D33" s="39" t="s">
        <v>143</v>
      </c>
      <c r="E33" s="35">
        <f t="shared" si="2"/>
        <v>800000</v>
      </c>
      <c r="F33" s="272"/>
      <c r="G33" s="112"/>
      <c r="H33" s="112"/>
      <c r="I33" s="40"/>
      <c r="J33" s="40"/>
      <c r="K33" s="35"/>
      <c r="L33" s="35"/>
      <c r="M33" s="275">
        <v>800000</v>
      </c>
      <c r="N33" s="35"/>
      <c r="O33" s="78"/>
      <c r="P33" s="10"/>
    </row>
    <row r="34" spans="1:16" ht="24.75" customHeight="1">
      <c r="A34" s="37">
        <v>15</v>
      </c>
      <c r="B34" s="117" t="s">
        <v>329</v>
      </c>
      <c r="C34" s="95" t="s">
        <v>346</v>
      </c>
      <c r="D34" s="39" t="s">
        <v>143</v>
      </c>
      <c r="E34" s="35">
        <f t="shared" si="2"/>
        <v>800000</v>
      </c>
      <c r="F34" s="272"/>
      <c r="G34" s="112"/>
      <c r="H34" s="112"/>
      <c r="I34" s="40"/>
      <c r="J34" s="40"/>
      <c r="K34" s="35"/>
      <c r="L34" s="35"/>
      <c r="M34" s="275">
        <v>800000</v>
      </c>
      <c r="N34" s="35"/>
      <c r="O34" s="78"/>
      <c r="P34" s="10"/>
    </row>
    <row r="35" spans="1:16" ht="24.75" customHeight="1">
      <c r="A35" s="37">
        <v>16</v>
      </c>
      <c r="B35" s="114" t="s">
        <v>330</v>
      </c>
      <c r="C35" s="95" t="s">
        <v>347</v>
      </c>
      <c r="D35" s="39" t="s">
        <v>143</v>
      </c>
      <c r="E35" s="35">
        <f t="shared" si="2"/>
        <v>800000</v>
      </c>
      <c r="F35" s="272"/>
      <c r="G35" s="112"/>
      <c r="H35" s="112"/>
      <c r="I35" s="40"/>
      <c r="J35" s="40"/>
      <c r="K35" s="35"/>
      <c r="L35" s="35"/>
      <c r="M35" s="275">
        <v>800000</v>
      </c>
      <c r="N35" s="35"/>
      <c r="O35" s="78"/>
      <c r="P35" s="10"/>
    </row>
    <row r="36" spans="1:16" ht="24.75" customHeight="1">
      <c r="A36" s="37">
        <v>17</v>
      </c>
      <c r="B36" s="119" t="s">
        <v>198</v>
      </c>
      <c r="C36" s="95" t="s">
        <v>348</v>
      </c>
      <c r="D36" s="39" t="s">
        <v>143</v>
      </c>
      <c r="E36" s="35">
        <f t="shared" si="2"/>
        <v>800000</v>
      </c>
      <c r="F36" s="272"/>
      <c r="G36" s="112"/>
      <c r="H36" s="112"/>
      <c r="I36" s="40"/>
      <c r="J36" s="40"/>
      <c r="K36" s="35"/>
      <c r="L36" s="35"/>
      <c r="M36" s="275">
        <v>800000</v>
      </c>
      <c r="N36" s="35"/>
      <c r="O36" s="36"/>
      <c r="P36" s="10"/>
    </row>
    <row r="37" spans="1:16" ht="24.75" customHeight="1">
      <c r="A37" s="37">
        <v>18</v>
      </c>
      <c r="B37" s="120" t="s">
        <v>331</v>
      </c>
      <c r="C37" s="102" t="s">
        <v>349</v>
      </c>
      <c r="D37" s="85" t="s">
        <v>143</v>
      </c>
      <c r="E37" s="35">
        <f t="shared" si="2"/>
        <v>800000</v>
      </c>
      <c r="F37" s="299"/>
      <c r="G37" s="122"/>
      <c r="H37" s="122"/>
      <c r="I37" s="87"/>
      <c r="J37" s="87"/>
      <c r="K37" s="86"/>
      <c r="L37" s="86"/>
      <c r="M37" s="275">
        <v>800000</v>
      </c>
      <c r="N37" s="86"/>
      <c r="O37" s="169"/>
      <c r="P37" s="10"/>
    </row>
    <row r="38" spans="1:16" ht="18" customHeight="1">
      <c r="A38" s="140" t="s">
        <v>377</v>
      </c>
      <c r="B38" s="866" t="s">
        <v>378</v>
      </c>
      <c r="C38" s="867"/>
      <c r="D38" s="868"/>
      <c r="E38" s="273">
        <v>0</v>
      </c>
      <c r="F38" s="273"/>
      <c r="G38" s="273">
        <v>0</v>
      </c>
      <c r="H38" s="273">
        <v>0</v>
      </c>
      <c r="I38" s="273"/>
      <c r="J38" s="46"/>
      <c r="K38" s="46"/>
      <c r="L38" s="46"/>
      <c r="M38" s="46"/>
      <c r="N38" s="46"/>
      <c r="O38" s="47"/>
      <c r="P38" s="122" t="e">
        <f>H19-#REF!</f>
        <v>#REF!</v>
      </c>
    </row>
    <row r="39" spans="1:16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35"/>
      <c r="M39" s="35"/>
      <c r="N39" s="35"/>
      <c r="O39" s="36"/>
      <c r="P39" s="10"/>
    </row>
    <row r="40" spans="1:16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40"/>
      <c r="M40" s="35"/>
      <c r="N40" s="35"/>
      <c r="O40" s="36"/>
      <c r="P40" s="10"/>
    </row>
    <row r="41" spans="1:16" hidden="1">
      <c r="A41" s="37"/>
      <c r="B41" s="96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6" hidden="1">
      <c r="A42" s="37"/>
      <c r="B42" s="98"/>
      <c r="C42" s="95"/>
      <c r="D42" s="39"/>
      <c r="E42" s="35"/>
      <c r="F42" s="269"/>
      <c r="G42" s="94"/>
      <c r="H42" s="94"/>
      <c r="I42" s="40"/>
      <c r="J42" s="40"/>
      <c r="K42" s="35"/>
      <c r="L42" s="35"/>
      <c r="M42" s="35"/>
      <c r="N42" s="35"/>
      <c r="O42" s="36"/>
      <c r="P42" s="10"/>
    </row>
    <row r="43" spans="1:16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40"/>
      <c r="M43" s="35"/>
      <c r="N43" s="35"/>
      <c r="O43" s="36"/>
      <c r="P43" s="10"/>
    </row>
    <row r="44" spans="1:16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36"/>
      <c r="P44" s="10"/>
    </row>
    <row r="45" spans="1:16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6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6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6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6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8"/>
      <c r="C52" s="95"/>
      <c r="D52" s="39"/>
      <c r="E52" s="35"/>
      <c r="F52" s="269"/>
      <c r="G52" s="94"/>
      <c r="H52" s="94"/>
      <c r="I52" s="40"/>
      <c r="J52" s="40"/>
      <c r="K52" s="35"/>
      <c r="L52" s="35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40"/>
      <c r="M53" s="35"/>
      <c r="N53" s="35"/>
      <c r="O53" s="78"/>
      <c r="P53" s="10"/>
    </row>
    <row r="54" spans="1:16" hidden="1">
      <c r="A54" s="37"/>
      <c r="B54" s="96"/>
      <c r="C54" s="95"/>
      <c r="D54" s="39"/>
      <c r="E54" s="35"/>
      <c r="F54" s="269"/>
      <c r="G54" s="94"/>
      <c r="H54" s="94"/>
      <c r="I54" s="40"/>
      <c r="J54" s="40"/>
      <c r="K54" s="35"/>
      <c r="L54" s="35"/>
      <c r="M54" s="35"/>
      <c r="N54" s="35"/>
      <c r="O54" s="78"/>
      <c r="P54" s="10"/>
    </row>
    <row r="55" spans="1:16" s="12" customFormat="1" hidden="1">
      <c r="A55" s="41"/>
      <c r="B55" s="96"/>
      <c r="C55" s="95"/>
      <c r="D55" s="39"/>
      <c r="E55" s="35"/>
      <c r="F55" s="269"/>
      <c r="G55" s="94"/>
      <c r="H55" s="94"/>
      <c r="I55" s="43"/>
      <c r="J55" s="43"/>
      <c r="K55" s="44"/>
      <c r="L55" s="44"/>
      <c r="M55" s="44"/>
      <c r="N55" s="44"/>
      <c r="O55" s="79"/>
      <c r="P55" s="11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78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1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2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6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8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6"/>
      <c r="C64" s="95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9"/>
      <c r="C65" s="100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3"/>
      <c r="P65" s="10"/>
    </row>
    <row r="66" spans="1:16" hidden="1">
      <c r="A66" s="37"/>
      <c r="B66" s="96"/>
      <c r="C66" s="95"/>
      <c r="D66" s="39"/>
      <c r="E66" s="35"/>
      <c r="F66" s="269"/>
      <c r="G66" s="94"/>
      <c r="H66" s="94"/>
      <c r="I66" s="40"/>
      <c r="J66" s="40"/>
      <c r="K66" s="35"/>
      <c r="L66" s="35"/>
      <c r="M66" s="35"/>
      <c r="N66" s="35"/>
      <c r="O66" s="81"/>
      <c r="P66" s="10"/>
    </row>
    <row r="67" spans="1:16" s="12" customFormat="1" hidden="1">
      <c r="A67" s="37"/>
      <c r="B67" s="96"/>
      <c r="C67" s="95"/>
      <c r="D67" s="39"/>
      <c r="E67" s="35"/>
      <c r="F67" s="269"/>
      <c r="G67" s="94"/>
      <c r="H67" s="94"/>
      <c r="I67" s="43"/>
      <c r="J67" s="43"/>
      <c r="K67" s="44"/>
      <c r="L67" s="44"/>
      <c r="M67" s="44"/>
      <c r="N67" s="44"/>
      <c r="O67" s="79"/>
      <c r="P67" s="11"/>
    </row>
    <row r="68" spans="1:16" hidden="1">
      <c r="A68" s="37"/>
      <c r="B68" s="96"/>
      <c r="C68" s="97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35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40"/>
      <c r="M70" s="35"/>
      <c r="N70" s="35"/>
      <c r="O70" s="36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3"/>
      <c r="P73" s="10"/>
    </row>
    <row r="74" spans="1:16" hidden="1">
      <c r="A74" s="37"/>
      <c r="B74" s="96"/>
      <c r="C74" s="95"/>
      <c r="D74" s="39"/>
      <c r="E74" s="35"/>
      <c r="F74" s="269"/>
      <c r="G74" s="94"/>
      <c r="H74" s="94"/>
      <c r="I74" s="40"/>
      <c r="J74" s="40"/>
      <c r="K74" s="35"/>
      <c r="L74" s="35"/>
      <c r="M74" s="35"/>
      <c r="N74" s="35"/>
      <c r="O74" s="81"/>
      <c r="P74" s="10"/>
    </row>
    <row r="75" spans="1:16" s="12" customFormat="1" hidden="1">
      <c r="A75" s="37"/>
      <c r="B75" s="96"/>
      <c r="C75" s="95"/>
      <c r="D75" s="39"/>
      <c r="E75" s="35"/>
      <c r="F75" s="269"/>
      <c r="G75" s="94"/>
      <c r="H75" s="94"/>
      <c r="I75" s="43"/>
      <c r="J75" s="43"/>
      <c r="K75" s="44"/>
      <c r="L75" s="44"/>
      <c r="M75" s="44"/>
      <c r="N75" s="44"/>
      <c r="O75" s="79"/>
      <c r="P75" s="11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35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40"/>
      <c r="M78" s="35"/>
      <c r="N78" s="35"/>
      <c r="O78" s="36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3"/>
      <c r="P81" s="10"/>
    </row>
    <row r="82" spans="1:16" hidden="1">
      <c r="A82" s="37"/>
      <c r="B82" s="96"/>
      <c r="C82" s="95"/>
      <c r="D82" s="39"/>
      <c r="E82" s="35"/>
      <c r="F82" s="269"/>
      <c r="G82" s="94"/>
      <c r="H82" s="94"/>
      <c r="I82" s="40"/>
      <c r="J82" s="40"/>
      <c r="K82" s="35"/>
      <c r="L82" s="35"/>
      <c r="M82" s="35"/>
      <c r="N82" s="35"/>
      <c r="O82" s="81"/>
      <c r="P82" s="10"/>
    </row>
    <row r="83" spans="1:16" s="12" customFormat="1" hidden="1">
      <c r="A83" s="37"/>
      <c r="B83" s="96"/>
      <c r="C83" s="95"/>
      <c r="D83" s="39"/>
      <c r="E83" s="35"/>
      <c r="F83" s="269"/>
      <c r="G83" s="94"/>
      <c r="H83" s="94"/>
      <c r="I83" s="43"/>
      <c r="J83" s="43"/>
      <c r="K83" s="44"/>
      <c r="L83" s="44"/>
      <c r="M83" s="44"/>
      <c r="N83" s="44"/>
      <c r="O83" s="79"/>
      <c r="P83" s="11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6"/>
      <c r="C85" s="95"/>
      <c r="D85" s="39"/>
      <c r="E85" s="35"/>
      <c r="F85" s="269"/>
      <c r="G85" s="94"/>
      <c r="H85" s="94"/>
      <c r="I85" s="40"/>
      <c r="J85" s="40"/>
      <c r="K85" s="35"/>
      <c r="L85" s="35"/>
      <c r="M85" s="35"/>
      <c r="N85" s="35"/>
      <c r="O85" s="36"/>
      <c r="P85" s="10"/>
    </row>
    <row r="86" spans="1:16" hidden="1">
      <c r="A86" s="37"/>
      <c r="B86" s="98"/>
      <c r="C86" s="95"/>
      <c r="D86" s="39"/>
      <c r="E86" s="35"/>
      <c r="F86" s="269"/>
      <c r="G86" s="94"/>
      <c r="H86" s="94"/>
      <c r="I86" s="40"/>
      <c r="J86" s="40"/>
      <c r="K86" s="35"/>
      <c r="L86" s="40"/>
      <c r="M86" s="35"/>
      <c r="N86" s="35"/>
      <c r="O86" s="36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3"/>
      <c r="P89" s="10"/>
    </row>
    <row r="90" spans="1:16" hidden="1">
      <c r="A90" s="37"/>
      <c r="B90" s="96"/>
      <c r="C90" s="95"/>
      <c r="D90" s="39"/>
      <c r="E90" s="35"/>
      <c r="F90" s="269"/>
      <c r="G90" s="94"/>
      <c r="H90" s="94"/>
      <c r="I90" s="40"/>
      <c r="J90" s="40"/>
      <c r="K90" s="35"/>
      <c r="L90" s="35"/>
      <c r="M90" s="35"/>
      <c r="N90" s="35"/>
      <c r="O90" s="81"/>
      <c r="P90" s="10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s="12" customFormat="1" hidden="1">
      <c r="A92" s="37"/>
      <c r="B92" s="96"/>
      <c r="C92" s="95"/>
      <c r="D92" s="39"/>
      <c r="E92" s="35"/>
      <c r="F92" s="269"/>
      <c r="G92" s="94"/>
      <c r="H92" s="94"/>
      <c r="I92" s="43"/>
      <c r="J92" s="43"/>
      <c r="K92" s="44"/>
      <c r="L92" s="44"/>
      <c r="M92" s="44"/>
      <c r="N92" s="44"/>
      <c r="O92" s="79"/>
      <c r="P92" s="11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5"/>
      <c r="D94" s="39"/>
      <c r="E94" s="35"/>
      <c r="F94" s="269"/>
      <c r="G94" s="94"/>
      <c r="H94" s="94"/>
      <c r="I94" s="40"/>
      <c r="J94" s="40"/>
      <c r="K94" s="35"/>
      <c r="L94" s="35"/>
      <c r="M94" s="35"/>
      <c r="N94" s="35"/>
      <c r="O94" s="36"/>
      <c r="P94" s="10"/>
    </row>
    <row r="95" spans="1:16" hidden="1">
      <c r="A95" s="37"/>
      <c r="B95" s="96"/>
      <c r="C95" s="97"/>
      <c r="D95" s="39"/>
      <c r="E95" s="35"/>
      <c r="F95" s="269"/>
      <c r="G95" s="94"/>
      <c r="H95" s="94"/>
      <c r="I95" s="40"/>
      <c r="J95" s="40"/>
      <c r="K95" s="35"/>
      <c r="L95" s="40"/>
      <c r="M95" s="35"/>
      <c r="N95" s="35"/>
      <c r="O95" s="36"/>
      <c r="P95" s="10"/>
    </row>
    <row r="96" spans="1:16" hidden="1">
      <c r="A96" s="84"/>
      <c r="B96" s="101"/>
      <c r="C96" s="102"/>
      <c r="D96" s="85"/>
      <c r="E96" s="86"/>
      <c r="F96" s="270"/>
      <c r="G96" s="103"/>
      <c r="H96" s="103"/>
      <c r="I96" s="87"/>
      <c r="J96" s="87"/>
      <c r="K96" s="86"/>
      <c r="L96" s="87"/>
      <c r="M96" s="86"/>
      <c r="N96" s="86"/>
      <c r="O96" s="47"/>
      <c r="P96" s="10"/>
    </row>
    <row r="97" spans="1:17" s="347" customFormat="1" ht="20.25" customHeight="1">
      <c r="A97" s="827" t="s">
        <v>583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135"/>
    </row>
    <row r="98" spans="1:17" ht="20.25" customHeight="1">
      <c r="A98" s="828" t="s">
        <v>569</v>
      </c>
      <c r="B98" s="828"/>
      <c r="C98" s="828"/>
      <c r="D98" s="828"/>
      <c r="E98" s="829"/>
      <c r="F98" s="829"/>
      <c r="G98" s="829"/>
      <c r="H98" s="829"/>
      <c r="I98" s="829"/>
      <c r="J98" s="829"/>
      <c r="K98" s="829"/>
      <c r="L98" s="829"/>
      <c r="M98" s="829"/>
      <c r="N98" s="829"/>
      <c r="O98" s="829"/>
      <c r="P98" s="6"/>
    </row>
    <row r="99" spans="1:17" hidden="1">
      <c r="A99" s="830" t="s">
        <v>27</v>
      </c>
      <c r="B99" s="831" t="s">
        <v>145</v>
      </c>
      <c r="C99" s="832"/>
      <c r="D99" s="835" t="s">
        <v>30</v>
      </c>
      <c r="E99" s="836"/>
      <c r="F99" s="836"/>
      <c r="G99" s="836"/>
      <c r="H99" s="836"/>
      <c r="I99" s="836"/>
      <c r="J99" s="836"/>
      <c r="K99" s="836"/>
      <c r="L99" s="837"/>
      <c r="M99" s="838" t="s">
        <v>40</v>
      </c>
      <c r="N99" s="840" t="s">
        <v>31</v>
      </c>
      <c r="O99" s="838" t="s">
        <v>9</v>
      </c>
      <c r="P99" s="6"/>
    </row>
    <row r="100" spans="1:17" ht="25.5" hidden="1">
      <c r="A100" s="830"/>
      <c r="B100" s="833"/>
      <c r="C100" s="834"/>
      <c r="D100" s="48" t="s">
        <v>32</v>
      </c>
      <c r="E100" s="49" t="s">
        <v>33</v>
      </c>
      <c r="F100" s="49"/>
      <c r="G100" s="49" t="s">
        <v>34</v>
      </c>
      <c r="H100" s="49" t="s">
        <v>34</v>
      </c>
      <c r="I100" s="49" t="s">
        <v>35</v>
      </c>
      <c r="J100" s="49" t="s">
        <v>147</v>
      </c>
      <c r="K100" s="49" t="s">
        <v>313</v>
      </c>
      <c r="L100" s="49" t="s">
        <v>146</v>
      </c>
      <c r="M100" s="839"/>
      <c r="N100" s="840"/>
      <c r="O100" s="839"/>
      <c r="P100" s="6"/>
    </row>
    <row r="101" spans="1:17" s="24" customFormat="1" hidden="1">
      <c r="A101" s="50" t="s">
        <v>37</v>
      </c>
      <c r="B101" s="842" t="s">
        <v>417</v>
      </c>
      <c r="C101" s="843"/>
      <c r="D101" s="51">
        <f t="shared" ref="D101:N101" si="3">SUM(D102:D107)</f>
        <v>0</v>
      </c>
      <c r="E101" s="51">
        <f t="shared" si="3"/>
        <v>0</v>
      </c>
      <c r="F101" s="51"/>
      <c r="G101" s="51">
        <f t="shared" ref="G101" si="4">SUM(G102:G107)</f>
        <v>0</v>
      </c>
      <c r="H101" s="51">
        <f t="shared" si="3"/>
        <v>0</v>
      </c>
      <c r="I101" s="52">
        <f t="shared" si="3"/>
        <v>0</v>
      </c>
      <c r="J101" s="53">
        <f t="shared" si="3"/>
        <v>0</v>
      </c>
      <c r="K101" s="51">
        <f t="shared" si="3"/>
        <v>0</v>
      </c>
      <c r="L101" s="54">
        <f t="shared" si="3"/>
        <v>0</v>
      </c>
      <c r="M101" s="55">
        <f t="shared" si="3"/>
        <v>0</v>
      </c>
      <c r="N101" s="56">
        <f t="shared" si="3"/>
        <v>0</v>
      </c>
      <c r="O101" s="57"/>
      <c r="P101" s="23"/>
      <c r="Q101" s="25"/>
    </row>
    <row r="102" spans="1:17" hidden="1">
      <c r="A102" s="58"/>
      <c r="B102" s="844"/>
      <c r="C102" s="845"/>
      <c r="D102" s="59"/>
      <c r="E102" s="59"/>
      <c r="F102" s="59"/>
      <c r="G102" s="59"/>
      <c r="H102" s="59"/>
      <c r="I102" s="60"/>
      <c r="J102" s="61"/>
      <c r="K102" s="62"/>
      <c r="L102" s="63"/>
      <c r="M102" s="64"/>
      <c r="N102" s="65"/>
      <c r="O102" s="66"/>
      <c r="P102" s="6"/>
    </row>
    <row r="103" spans="1:17" hidden="1">
      <c r="A103" s="58"/>
      <c r="B103" s="844"/>
      <c r="C103" s="845"/>
      <c r="D103" s="59"/>
      <c r="E103" s="59"/>
      <c r="F103" s="59"/>
      <c r="G103" s="59"/>
      <c r="H103" s="59"/>
      <c r="I103" s="60"/>
      <c r="J103" s="61"/>
      <c r="K103" s="67"/>
      <c r="L103" s="68"/>
      <c r="M103" s="64"/>
      <c r="N103" s="65"/>
      <c r="O103" s="66"/>
      <c r="P103" s="6"/>
    </row>
    <row r="104" spans="1:17" hidden="1">
      <c r="A104" s="58"/>
      <c r="B104" s="844"/>
      <c r="C104" s="845"/>
      <c r="D104" s="59"/>
      <c r="E104" s="59"/>
      <c r="F104" s="59"/>
      <c r="G104" s="59"/>
      <c r="H104" s="59"/>
      <c r="I104" s="60"/>
      <c r="J104" s="62"/>
      <c r="K104" s="67"/>
      <c r="L104" s="68"/>
      <c r="M104" s="64"/>
      <c r="N104" s="65"/>
      <c r="O104" s="66"/>
      <c r="P104" s="6"/>
    </row>
    <row r="105" spans="1:17" hidden="1">
      <c r="A105" s="58"/>
      <c r="B105" s="844"/>
      <c r="C105" s="845"/>
      <c r="D105" s="59"/>
      <c r="E105" s="59"/>
      <c r="F105" s="59"/>
      <c r="G105" s="59"/>
      <c r="H105" s="59"/>
      <c r="I105" s="60"/>
      <c r="J105" s="61"/>
      <c r="K105" s="67"/>
      <c r="L105" s="68"/>
      <c r="M105" s="64"/>
      <c r="N105" s="65"/>
      <c r="O105" s="66"/>
      <c r="P105" s="6"/>
    </row>
    <row r="106" spans="1:17" hidden="1">
      <c r="A106" s="58"/>
      <c r="B106" s="846"/>
      <c r="C106" s="846"/>
      <c r="D106" s="59"/>
      <c r="E106" s="59"/>
      <c r="F106" s="59"/>
      <c r="G106" s="59"/>
      <c r="H106" s="59"/>
      <c r="I106" s="60"/>
      <c r="J106" s="61"/>
      <c r="K106" s="67"/>
      <c r="L106" s="68"/>
      <c r="M106" s="64"/>
      <c r="N106" s="65"/>
      <c r="O106" s="66"/>
      <c r="P106" s="6"/>
    </row>
    <row r="107" spans="1:17" hidden="1">
      <c r="A107" s="69"/>
      <c r="B107" s="847"/>
      <c r="C107" s="847"/>
      <c r="D107" s="70"/>
      <c r="E107" s="70"/>
      <c r="F107" s="70"/>
      <c r="G107" s="70"/>
      <c r="H107" s="70"/>
      <c r="I107" s="71"/>
      <c r="J107" s="72"/>
      <c r="K107" s="73"/>
      <c r="L107" s="74"/>
      <c r="M107" s="75"/>
      <c r="N107" s="76"/>
      <c r="O107" s="77"/>
      <c r="P107" s="6"/>
    </row>
    <row r="108" spans="1:17">
      <c r="A108" s="17"/>
      <c r="B108" s="17"/>
      <c r="C108" s="17"/>
      <c r="D108" s="17"/>
      <c r="E108" s="17"/>
      <c r="F108" s="17"/>
      <c r="G108" s="17"/>
      <c r="H108" s="17"/>
      <c r="I108" s="17"/>
      <c r="J108" s="848" t="s">
        <v>438</v>
      </c>
      <c r="K108" s="848"/>
      <c r="L108" s="848"/>
      <c r="M108" s="848"/>
      <c r="N108" s="848"/>
      <c r="O108" s="848"/>
      <c r="P108" s="6"/>
    </row>
    <row r="109" spans="1:17" ht="15.4" customHeight="1">
      <c r="A109" s="812" t="s">
        <v>19</v>
      </c>
      <c r="B109" s="812"/>
      <c r="C109" s="812"/>
      <c r="D109" s="812" t="s">
        <v>20</v>
      </c>
      <c r="E109" s="812"/>
      <c r="F109" s="812"/>
      <c r="G109" s="812"/>
      <c r="H109" s="812"/>
      <c r="I109" s="2"/>
      <c r="J109" s="812" t="s">
        <v>21</v>
      </c>
      <c r="K109" s="812"/>
      <c r="L109" s="812"/>
      <c r="M109" s="812"/>
      <c r="N109" s="812"/>
      <c r="O109" s="812"/>
      <c r="P109" s="6"/>
    </row>
    <row r="110" spans="1:17" ht="15.4" customHeight="1">
      <c r="A110" s="7"/>
      <c r="B110" s="3"/>
      <c r="C110" s="13"/>
      <c r="E110" s="3"/>
      <c r="F110" s="3"/>
      <c r="G110" s="3"/>
      <c r="H110" s="3"/>
      <c r="I110" s="3"/>
      <c r="K110" s="3"/>
      <c r="L110" s="7"/>
      <c r="M110" s="3"/>
      <c r="N110" s="3"/>
      <c r="O110" s="3"/>
      <c r="P110" s="6"/>
    </row>
    <row r="111" spans="1:17" ht="40.5" customHeight="1">
      <c r="A111" s="7"/>
      <c r="B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6"/>
    </row>
    <row r="112" spans="1:17" ht="18" customHeight="1">
      <c r="A112" s="841" t="s">
        <v>568</v>
      </c>
      <c r="B112" s="841"/>
      <c r="C112" s="841"/>
      <c r="D112" s="841" t="s">
        <v>149</v>
      </c>
      <c r="E112" s="841"/>
      <c r="F112" s="841"/>
      <c r="G112" s="841"/>
      <c r="H112" s="841"/>
      <c r="I112" s="19"/>
      <c r="J112" s="841" t="s">
        <v>43</v>
      </c>
      <c r="K112" s="841"/>
      <c r="L112" s="841"/>
      <c r="M112" s="841"/>
      <c r="N112" s="841"/>
      <c r="O112" s="841"/>
      <c r="P112" s="6"/>
    </row>
    <row r="113" spans="1:16">
      <c r="A113" s="5"/>
      <c r="B113" s="5"/>
      <c r="C113" s="5"/>
      <c r="D113" s="4"/>
      <c r="E113" s="5"/>
      <c r="F113" s="5"/>
      <c r="G113" s="5"/>
      <c r="H113" s="5"/>
      <c r="I113" s="5"/>
      <c r="K113" s="2"/>
      <c r="L113" s="5"/>
      <c r="M113" s="5"/>
      <c r="N113" s="5"/>
      <c r="O113" s="2"/>
      <c r="P113" s="6"/>
    </row>
    <row r="114" spans="1:16">
      <c r="A114" s="849" t="s">
        <v>22</v>
      </c>
      <c r="B114" s="849"/>
      <c r="C114" s="849"/>
      <c r="D114" s="849"/>
      <c r="E114" s="849"/>
      <c r="F114" s="849"/>
      <c r="G114" s="849"/>
      <c r="H114" s="849"/>
      <c r="I114" s="849"/>
      <c r="J114" s="849"/>
      <c r="K114" s="849"/>
      <c r="L114" s="849"/>
      <c r="M114" s="849"/>
      <c r="N114" s="849"/>
      <c r="O114" s="849"/>
      <c r="P114" s="6"/>
    </row>
    <row r="115" spans="1:16">
      <c r="A115" s="5"/>
      <c r="B115" s="5"/>
      <c r="C115" s="5"/>
      <c r="D115" s="5"/>
      <c r="E115" s="5"/>
      <c r="F115" s="5"/>
      <c r="G115" s="5"/>
      <c r="H115" s="5"/>
      <c r="I115" s="850" t="s">
        <v>24</v>
      </c>
      <c r="J115" s="850"/>
      <c r="K115" s="850"/>
      <c r="L115" s="850"/>
      <c r="M115" s="850"/>
      <c r="N115" s="850"/>
      <c r="O115" s="850"/>
      <c r="P115" s="6"/>
    </row>
    <row r="116" spans="1:16">
      <c r="A116" s="7"/>
      <c r="B116" s="812" t="s">
        <v>23</v>
      </c>
      <c r="C116" s="812"/>
      <c r="D116" s="812"/>
      <c r="E116" s="7"/>
      <c r="F116" s="7"/>
      <c r="G116" s="7"/>
      <c r="H116" s="7"/>
      <c r="I116" s="812" t="s">
        <v>39</v>
      </c>
      <c r="J116" s="812"/>
      <c r="K116" s="812"/>
      <c r="L116" s="812"/>
      <c r="M116" s="812"/>
      <c r="N116" s="812"/>
      <c r="O116" s="812"/>
      <c r="P116" s="6"/>
    </row>
    <row r="117" spans="1:16">
      <c r="A117" s="2"/>
      <c r="B117" s="812"/>
      <c r="C117" s="812"/>
      <c r="D117" s="812"/>
      <c r="E117" s="7"/>
      <c r="F117" s="7"/>
      <c r="G117" s="7"/>
      <c r="H117" s="7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7"/>
      <c r="B118" s="7"/>
      <c r="C118" s="7"/>
      <c r="D118" s="7"/>
      <c r="E118" s="7"/>
      <c r="F118" s="7"/>
      <c r="G118" s="7"/>
      <c r="H118" s="7"/>
      <c r="I118" s="812"/>
      <c r="J118" s="812"/>
      <c r="K118" s="812"/>
      <c r="L118" s="812"/>
      <c r="M118" s="812"/>
      <c r="N118" s="812"/>
      <c r="O118" s="812"/>
      <c r="P118" s="6"/>
    </row>
    <row r="119" spans="1:16">
      <c r="A119" s="809"/>
      <c r="B119" s="809"/>
      <c r="C119" s="809"/>
      <c r="D119" s="809"/>
      <c r="E119" s="809"/>
      <c r="F119" s="809"/>
      <c r="G119" s="809"/>
      <c r="H119" s="809"/>
      <c r="I119" s="809"/>
      <c r="J119" s="809"/>
      <c r="K119" s="851"/>
      <c r="L119" s="851"/>
      <c r="M119" s="851"/>
      <c r="N119" s="851"/>
      <c r="O119" s="851"/>
      <c r="P119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O99:O100"/>
    <mergeCell ref="C17:D17"/>
    <mergeCell ref="B18:D18"/>
    <mergeCell ref="B19:D19"/>
    <mergeCell ref="B38:D38"/>
    <mergeCell ref="A97:O97"/>
    <mergeCell ref="A98:D98"/>
    <mergeCell ref="E98:O98"/>
    <mergeCell ref="A99:A100"/>
    <mergeCell ref="B99:C100"/>
    <mergeCell ref="D99:L99"/>
    <mergeCell ref="M99:M100"/>
    <mergeCell ref="N99:N100"/>
    <mergeCell ref="A112:C112"/>
    <mergeCell ref="D112:H112"/>
    <mergeCell ref="J112:O112"/>
    <mergeCell ref="B101:C101"/>
    <mergeCell ref="B102:C102"/>
    <mergeCell ref="B103:C103"/>
    <mergeCell ref="B104:C104"/>
    <mergeCell ref="B105:C105"/>
    <mergeCell ref="B106:C106"/>
    <mergeCell ref="B107:C107"/>
    <mergeCell ref="J108:O108"/>
    <mergeCell ref="A109:C109"/>
    <mergeCell ref="D109:H109"/>
    <mergeCell ref="J109:O109"/>
    <mergeCell ref="A114:O114"/>
    <mergeCell ref="I115:O115"/>
    <mergeCell ref="B116:D117"/>
    <mergeCell ref="I116:O118"/>
    <mergeCell ref="A119:J119"/>
    <mergeCell ref="K119:O119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70C0"/>
  </sheetPr>
  <dimension ref="A1:R118"/>
  <sheetViews>
    <sheetView showGridLines="0" topLeftCell="A26" workbookViewId="0">
      <selection activeCell="I37" sqref="I37"/>
    </sheetView>
  </sheetViews>
  <sheetFormatPr defaultRowHeight="15.75"/>
  <cols>
    <col min="1" max="1" width="6.6640625" style="756" customWidth="1"/>
    <col min="2" max="2" width="32.5" style="756" customWidth="1"/>
    <col min="3" max="3" width="19.1640625" style="8" customWidth="1"/>
    <col min="4" max="4" width="36" style="756" customWidth="1"/>
    <col min="5" max="6" width="14.5" style="756" customWidth="1"/>
    <col min="7" max="8" width="14.6640625" style="756" hidden="1" customWidth="1"/>
    <col min="9" max="9" width="17" style="756" bestFit="1" customWidth="1"/>
    <col min="10" max="10" width="9.83203125" style="756" customWidth="1"/>
    <col min="11" max="11" width="8.1640625" style="756" bestFit="1" customWidth="1"/>
    <col min="12" max="12" width="11.1640625" style="756" customWidth="1"/>
    <col min="13" max="13" width="9.83203125" style="756" bestFit="1" customWidth="1"/>
    <col min="14" max="14" width="9.5" style="756" customWidth="1"/>
    <col min="15" max="15" width="18.1640625" style="756" customWidth="1"/>
    <col min="16" max="16" width="12.1640625" style="756" customWidth="1"/>
    <col min="17" max="17" width="11.83203125" style="756" bestFit="1" customWidth="1"/>
    <col min="18" max="16384" width="9.33203125" style="756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854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758"/>
      <c r="G15" s="758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758" t="s">
        <v>17</v>
      </c>
      <c r="D16" s="758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57">
        <v>1</v>
      </c>
      <c r="B17" s="757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127881720</v>
      </c>
      <c r="F18" s="32">
        <f t="shared" si="0"/>
        <v>127881720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22024073.999999996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127881720</v>
      </c>
      <c r="F19" s="35">
        <f>SUM(F20:F36)</f>
        <v>127881720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N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>SUM(O20:O36)</f>
        <v>22024073.999999996</v>
      </c>
      <c r="P19" s="438">
        <f>O19-C107</f>
        <v>22024073.999999996</v>
      </c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9113670</v>
      </c>
      <c r="F20" s="272">
        <v>9113670</v>
      </c>
      <c r="G20" s="112"/>
      <c r="H20" s="112"/>
      <c r="I20" s="40"/>
      <c r="J20" s="40"/>
      <c r="K20" s="35"/>
      <c r="L20" s="40"/>
      <c r="M20" s="35"/>
      <c r="N20" s="35"/>
      <c r="O20" s="438">
        <f>F20-DSố6!F20</f>
        <v>1569577</v>
      </c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7603019.9999999991</v>
      </c>
      <c r="F21" s="272">
        <v>7603019.9999999991</v>
      </c>
      <c r="G21" s="112"/>
      <c r="H21" s="112"/>
      <c r="I21" s="40"/>
      <c r="J21" s="40"/>
      <c r="K21" s="35"/>
      <c r="L21" s="40"/>
      <c r="M21" s="35"/>
      <c r="N21" s="35"/>
      <c r="O21" s="438">
        <f>F21-DSố6!F21</f>
        <v>1309408.9999999991</v>
      </c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7043490.0000000009</v>
      </c>
      <c r="F22" s="272">
        <v>7043490.0000000009</v>
      </c>
      <c r="G22" s="112"/>
      <c r="H22" s="112"/>
      <c r="I22" s="40"/>
      <c r="J22" s="40"/>
      <c r="K22" s="35"/>
      <c r="L22" s="35"/>
      <c r="M22" s="35"/>
      <c r="N22" s="35"/>
      <c r="O22" s="438">
        <f>F22-DSố6!F22</f>
        <v>1213045.0000000009</v>
      </c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6457589.9999999991</v>
      </c>
      <c r="F23" s="272">
        <v>6457589.9999999991</v>
      </c>
      <c r="G23" s="112"/>
      <c r="H23" s="112"/>
      <c r="I23" s="40"/>
      <c r="J23" s="40"/>
      <c r="K23" s="35"/>
      <c r="L23" s="35"/>
      <c r="M23" s="35"/>
      <c r="N23" s="35"/>
      <c r="O23" s="438">
        <f>F23-DSố6!F23</f>
        <v>1112139.9999999991</v>
      </c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6820379.9999999991</v>
      </c>
      <c r="F24" s="272">
        <v>6820379.9999999991</v>
      </c>
      <c r="G24" s="112"/>
      <c r="H24" s="112"/>
      <c r="I24" s="40"/>
      <c r="J24" s="40"/>
      <c r="K24" s="35"/>
      <c r="L24" s="35"/>
      <c r="M24" s="35"/>
      <c r="N24" s="35"/>
      <c r="O24" s="438">
        <f>F24-DSố6!F24</f>
        <v>1174620.9999999991</v>
      </c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8024220</v>
      </c>
      <c r="F25" s="272">
        <v>8024220</v>
      </c>
      <c r="G25" s="112"/>
      <c r="H25" s="112"/>
      <c r="I25" s="40"/>
      <c r="J25" s="43"/>
      <c r="K25" s="44"/>
      <c r="L25" s="44"/>
      <c r="M25" s="44"/>
      <c r="N25" s="44"/>
      <c r="O25" s="438">
        <f>F25-DSố6!F25</f>
        <v>1381949</v>
      </c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7002990</v>
      </c>
      <c r="F26" s="272">
        <v>7002990</v>
      </c>
      <c r="G26" s="112"/>
      <c r="H26" s="112"/>
      <c r="I26" s="40"/>
      <c r="J26" s="40"/>
      <c r="K26" s="35"/>
      <c r="L26" s="35"/>
      <c r="M26" s="35"/>
      <c r="N26" s="35"/>
      <c r="O26" s="438">
        <f>F26-DSố6!F26</f>
        <v>1206070</v>
      </c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7426980</v>
      </c>
      <c r="F27" s="272">
        <v>7426980</v>
      </c>
      <c r="G27" s="112"/>
      <c r="H27" s="112"/>
      <c r="I27" s="40"/>
      <c r="J27" s="40"/>
      <c r="K27" s="35"/>
      <c r="L27" s="35"/>
      <c r="M27" s="35"/>
      <c r="N27" s="35"/>
      <c r="O27" s="438">
        <f>F27-DSố6!F27</f>
        <v>1279091</v>
      </c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8002890</v>
      </c>
      <c r="F28" s="272">
        <v>8002890</v>
      </c>
      <c r="G28" s="112"/>
      <c r="H28" s="112"/>
      <c r="I28" s="40"/>
      <c r="J28" s="40"/>
      <c r="K28" s="35"/>
      <c r="L28" s="35"/>
      <c r="M28" s="35"/>
      <c r="N28" s="35"/>
      <c r="O28" s="438">
        <f>F28-DSố6!F28</f>
        <v>1378275</v>
      </c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7673580</v>
      </c>
      <c r="F29" s="272">
        <v>7673580</v>
      </c>
      <c r="G29" s="112"/>
      <c r="H29" s="112"/>
      <c r="I29" s="40"/>
      <c r="J29" s="40"/>
      <c r="K29" s="35"/>
      <c r="L29" s="35"/>
      <c r="M29" s="35"/>
      <c r="N29" s="35"/>
      <c r="O29" s="438">
        <f>F29-DSố6!F29</f>
        <v>1321561</v>
      </c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7664219.9999999991</v>
      </c>
      <c r="F30" s="272">
        <v>7664219.9999999991</v>
      </c>
      <c r="G30" s="112"/>
      <c r="H30" s="112"/>
      <c r="I30" s="40"/>
      <c r="J30" s="40"/>
      <c r="K30" s="35"/>
      <c r="L30" s="35"/>
      <c r="M30" s="35"/>
      <c r="N30" s="35"/>
      <c r="O30" s="438">
        <f>F30-DSố6!F30</f>
        <v>1319948.9999999991</v>
      </c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8686980</v>
      </c>
      <c r="F31" s="272">
        <v>8686980</v>
      </c>
      <c r="G31" s="112"/>
      <c r="H31" s="112"/>
      <c r="I31" s="40"/>
      <c r="J31" s="40"/>
      <c r="K31" s="35"/>
      <c r="L31" s="35"/>
      <c r="M31" s="35"/>
      <c r="N31" s="35"/>
      <c r="O31" s="438">
        <f>F31-DSố6!F31</f>
        <v>1496091</v>
      </c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6393780</v>
      </c>
      <c r="F32" s="272">
        <v>6393780</v>
      </c>
      <c r="G32" s="112"/>
      <c r="H32" s="112"/>
      <c r="I32" s="40"/>
      <c r="J32" s="40"/>
      <c r="K32" s="35"/>
      <c r="L32" s="35"/>
      <c r="M32" s="35"/>
      <c r="N32" s="35"/>
      <c r="O32" s="438">
        <f>F32-DSố6!F32</f>
        <v>1101151</v>
      </c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11079000</v>
      </c>
      <c r="F33" s="272">
        <v>11079000</v>
      </c>
      <c r="G33" s="112"/>
      <c r="H33" s="112"/>
      <c r="I33" s="40"/>
      <c r="J33" s="40"/>
      <c r="K33" s="35"/>
      <c r="L33" s="35"/>
      <c r="M33" s="35"/>
      <c r="N33" s="35"/>
      <c r="O33" s="438">
        <f>F33-DSố6!F33</f>
        <v>1908050</v>
      </c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8199000</v>
      </c>
      <c r="F34" s="272">
        <v>8199000</v>
      </c>
      <c r="G34" s="112"/>
      <c r="H34" s="112"/>
      <c r="I34" s="40"/>
      <c r="J34" s="40"/>
      <c r="K34" s="35"/>
      <c r="L34" s="35"/>
      <c r="M34" s="35"/>
      <c r="N34" s="35"/>
      <c r="O34" s="438">
        <f>F34-DSố6!F34</f>
        <v>1412050</v>
      </c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6415109.9999999991</v>
      </c>
      <c r="F35" s="299">
        <v>6415109.9999999991</v>
      </c>
      <c r="G35" s="122"/>
      <c r="H35" s="122"/>
      <c r="I35" s="87"/>
      <c r="J35" s="87"/>
      <c r="K35" s="86"/>
      <c r="L35" s="86"/>
      <c r="M35" s="86"/>
      <c r="N35" s="86"/>
      <c r="O35" s="438">
        <f>F35-DSố6!F35</f>
        <v>1104825.9999999991</v>
      </c>
      <c r="P35" s="10">
        <f>O35-[1]DST6!$S$33</f>
        <v>1402825.9999999991</v>
      </c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4274820</v>
      </c>
      <c r="F36" s="299">
        <v>4274820</v>
      </c>
      <c r="G36" s="122"/>
      <c r="H36" s="122"/>
      <c r="I36" s="87"/>
      <c r="J36" s="87"/>
      <c r="K36" s="86"/>
      <c r="L36" s="86"/>
      <c r="M36" s="86"/>
      <c r="N36" s="86"/>
      <c r="O36" s="438">
        <f>F36-DSố6!F36</f>
        <v>736219</v>
      </c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761" customFormat="1" ht="20.25" customHeight="1">
      <c r="A96" s="827" t="s">
        <v>855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856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>
        <v>14289519.75</v>
      </c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778</v>
      </c>
      <c r="C100" s="397">
        <v>109740</v>
      </c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682</v>
      </c>
      <c r="C101" s="397">
        <v>2089400</v>
      </c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678</v>
      </c>
      <c r="C102" s="397">
        <v>4419414.2499999963</v>
      </c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648" t="s">
        <v>679</v>
      </c>
      <c r="C103" s="236">
        <v>651000</v>
      </c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371">
        <v>6</v>
      </c>
      <c r="B104" s="650" t="s">
        <v>680</v>
      </c>
      <c r="C104" s="388">
        <v>372000</v>
      </c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>
      <c r="A105" s="371">
        <v>7</v>
      </c>
      <c r="B105" s="650" t="s">
        <v>694</v>
      </c>
      <c r="C105" s="388">
        <v>93000</v>
      </c>
      <c r="D105" s="17"/>
      <c r="E105" s="17"/>
      <c r="F105" s="17"/>
      <c r="G105" s="17"/>
      <c r="H105" s="17"/>
      <c r="I105" s="17"/>
      <c r="J105" s="848" t="s">
        <v>729</v>
      </c>
      <c r="K105" s="848"/>
      <c r="L105" s="848"/>
      <c r="M105" s="848"/>
      <c r="N105" s="848"/>
      <c r="O105" s="848"/>
      <c r="P105" s="6"/>
    </row>
    <row r="106" spans="1:16">
      <c r="C106" s="769"/>
    </row>
    <row r="107" spans="1:16">
      <c r="A107" s="381"/>
      <c r="B107" s="592"/>
      <c r="C107" s="368"/>
      <c r="D107" s="7"/>
      <c r="E107" s="7"/>
      <c r="F107" s="7"/>
      <c r="G107" s="7"/>
      <c r="H107" s="7"/>
      <c r="I107" s="7"/>
      <c r="J107" s="652"/>
      <c r="K107" s="652"/>
      <c r="L107" s="652"/>
      <c r="M107" s="652"/>
      <c r="N107" s="652"/>
      <c r="O107" s="652"/>
      <c r="P107" s="6"/>
    </row>
    <row r="108" spans="1:16" ht="15.4" customHeight="1">
      <c r="A108" s="812" t="s">
        <v>19</v>
      </c>
      <c r="B108" s="812"/>
      <c r="C108" s="812"/>
      <c r="D108" s="812" t="s">
        <v>20</v>
      </c>
      <c r="E108" s="812"/>
      <c r="F108" s="812"/>
      <c r="G108" s="812"/>
      <c r="H108" s="812"/>
      <c r="I108" s="2"/>
      <c r="J108" s="812" t="s">
        <v>21</v>
      </c>
      <c r="K108" s="812"/>
      <c r="L108" s="812"/>
      <c r="M108" s="812"/>
      <c r="N108" s="812"/>
      <c r="O108" s="812"/>
      <c r="P108" s="6"/>
    </row>
    <row r="109" spans="1:16" ht="15.4" customHeight="1">
      <c r="A109" s="7"/>
      <c r="B109" s="3"/>
      <c r="C109" s="13"/>
      <c r="E109" s="3"/>
      <c r="F109" s="3"/>
      <c r="G109" s="3"/>
      <c r="H109" s="3"/>
      <c r="I109" s="3"/>
      <c r="K109" s="3"/>
      <c r="L109" s="7"/>
      <c r="M109" s="3"/>
      <c r="N109" s="3"/>
      <c r="O109" s="3"/>
      <c r="P109" s="6"/>
    </row>
    <row r="110" spans="1:16" ht="40.5" customHeight="1">
      <c r="A110" s="7"/>
      <c r="B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6"/>
    </row>
    <row r="111" spans="1:16" ht="18" customHeight="1">
      <c r="A111" s="841" t="s">
        <v>568</v>
      </c>
      <c r="B111" s="841"/>
      <c r="C111" s="841"/>
      <c r="D111" s="841" t="s">
        <v>149</v>
      </c>
      <c r="E111" s="841"/>
      <c r="F111" s="841"/>
      <c r="G111" s="841"/>
      <c r="H111" s="841"/>
      <c r="I111" s="19"/>
      <c r="J111" s="841" t="s">
        <v>43</v>
      </c>
      <c r="K111" s="841"/>
      <c r="L111" s="841"/>
      <c r="M111" s="841"/>
      <c r="N111" s="841"/>
      <c r="O111" s="841"/>
      <c r="P111" s="6"/>
    </row>
    <row r="112" spans="1:16">
      <c r="A112" s="5"/>
      <c r="B112" s="5"/>
      <c r="C112" s="5"/>
      <c r="D112" s="4"/>
      <c r="E112" s="5"/>
      <c r="F112" s="5"/>
      <c r="G112" s="5"/>
      <c r="H112" s="5"/>
      <c r="I112" s="5"/>
      <c r="K112" s="2"/>
      <c r="L112" s="5"/>
      <c r="M112" s="5"/>
      <c r="N112" s="5"/>
      <c r="O112" s="2"/>
      <c r="P112" s="6"/>
    </row>
    <row r="113" spans="1:16">
      <c r="A113" s="849" t="s">
        <v>22</v>
      </c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49"/>
      <c r="P113" s="6"/>
    </row>
    <row r="114" spans="1:16">
      <c r="A114" s="5"/>
      <c r="B114" s="5"/>
      <c r="C114" s="5"/>
      <c r="D114" s="5"/>
      <c r="E114" s="5"/>
      <c r="F114" s="5"/>
      <c r="G114" s="5"/>
      <c r="H114" s="5"/>
      <c r="I114" s="850" t="s">
        <v>24</v>
      </c>
      <c r="J114" s="850"/>
      <c r="K114" s="850"/>
      <c r="L114" s="850"/>
      <c r="M114" s="850"/>
      <c r="N114" s="850"/>
      <c r="O114" s="850"/>
      <c r="P114" s="6"/>
    </row>
    <row r="115" spans="1:16">
      <c r="A115" s="7"/>
      <c r="B115" s="812" t="s">
        <v>23</v>
      </c>
      <c r="C115" s="812"/>
      <c r="D115" s="812"/>
      <c r="E115" s="7"/>
      <c r="F115" s="7"/>
      <c r="G115" s="7"/>
      <c r="H115" s="7"/>
      <c r="I115" s="812" t="s">
        <v>39</v>
      </c>
      <c r="J115" s="812"/>
      <c r="K115" s="812"/>
      <c r="L115" s="812"/>
      <c r="M115" s="812"/>
      <c r="N115" s="812"/>
      <c r="O115" s="812"/>
      <c r="P115" s="6"/>
    </row>
    <row r="116" spans="1:16">
      <c r="A116" s="2"/>
      <c r="B116" s="812"/>
      <c r="C116" s="812"/>
      <c r="D116" s="812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7"/>
      <c r="B117" s="7"/>
      <c r="C117" s="7"/>
      <c r="D117" s="7"/>
      <c r="E117" s="7"/>
      <c r="F117" s="7"/>
      <c r="G117" s="7"/>
      <c r="H117" s="7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809"/>
      <c r="B118" s="809"/>
      <c r="C118" s="809"/>
      <c r="D118" s="809"/>
      <c r="E118" s="809"/>
      <c r="F118" s="809"/>
      <c r="G118" s="809"/>
      <c r="H118" s="809"/>
      <c r="I118" s="809"/>
      <c r="J118" s="809"/>
      <c r="K118" s="851"/>
      <c r="L118" s="851"/>
      <c r="M118" s="851"/>
      <c r="N118" s="851"/>
      <c r="O118" s="851"/>
      <c r="P118" s="6"/>
    </row>
  </sheetData>
  <mergeCells count="42">
    <mergeCell ref="A113:O113"/>
    <mergeCell ref="I114:O114"/>
    <mergeCell ref="B115:D116"/>
    <mergeCell ref="I115:O117"/>
    <mergeCell ref="A118:J118"/>
    <mergeCell ref="K118:O118"/>
    <mergeCell ref="J105:O105"/>
    <mergeCell ref="A108:C108"/>
    <mergeCell ref="D108:H108"/>
    <mergeCell ref="J108:O108"/>
    <mergeCell ref="A111:C111"/>
    <mergeCell ref="D111:H111"/>
    <mergeCell ref="J111:O111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70C0"/>
  </sheetPr>
  <dimension ref="A1:R117"/>
  <sheetViews>
    <sheetView showGridLines="0" topLeftCell="A2" workbookViewId="0">
      <selection activeCell="C106" sqref="C106"/>
    </sheetView>
  </sheetViews>
  <sheetFormatPr defaultRowHeight="15.75"/>
  <cols>
    <col min="1" max="1" width="6.6640625" style="735" customWidth="1"/>
    <col min="2" max="2" width="32.5" style="735" customWidth="1"/>
    <col min="3" max="3" width="19.1640625" style="8" customWidth="1"/>
    <col min="4" max="4" width="36" style="735" customWidth="1"/>
    <col min="5" max="6" width="14.5" style="735" customWidth="1"/>
    <col min="7" max="8" width="14.6640625" style="735" hidden="1" customWidth="1"/>
    <col min="9" max="9" width="17" style="735" bestFit="1" customWidth="1"/>
    <col min="10" max="10" width="9.83203125" style="735" customWidth="1"/>
    <col min="11" max="11" width="8.1640625" style="735" bestFit="1" customWidth="1"/>
    <col min="12" max="12" width="11.1640625" style="735" customWidth="1"/>
    <col min="13" max="13" width="9.83203125" style="735" bestFit="1" customWidth="1"/>
    <col min="14" max="14" width="9.5" style="735" customWidth="1"/>
    <col min="15" max="15" width="18.1640625" style="735" customWidth="1"/>
    <col min="16" max="16" width="12.1640625" style="735" customWidth="1"/>
    <col min="17" max="17" width="11.83203125" style="735" bestFit="1" customWidth="1"/>
    <col min="18" max="16384" width="9.33203125" style="73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837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738"/>
      <c r="G15" s="738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738" t="s">
        <v>17</v>
      </c>
      <c r="D16" s="738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39">
        <v>1</v>
      </c>
      <c r="B17" s="739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105857646</v>
      </c>
      <c r="F18" s="32">
        <f t="shared" si="0"/>
        <v>105857646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628854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105857646</v>
      </c>
      <c r="F19" s="35">
        <f>SUM(F20:F36)</f>
        <v>105857646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628854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>
        <f>F20-DSố5!F20</f>
        <v>0</v>
      </c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>
        <f>F21-DSố5!F21</f>
        <v>0</v>
      </c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>
        <f>F22-DSố5!F22</f>
        <v>0</v>
      </c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>
        <f>F23-DSố5!F23</f>
        <v>0</v>
      </c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>
        <f>F24-DSố5!F24</f>
        <v>0</v>
      </c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>
        <f>F25-DSố5!F25</f>
        <v>0</v>
      </c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>
        <f>F26-DSố5!F26</f>
        <v>0</v>
      </c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>
        <f>F27-DSố5!F27</f>
        <v>0</v>
      </c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>
        <f>F28-DSố5!F28</f>
        <v>0</v>
      </c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6352019</v>
      </c>
      <c r="F29" s="272">
        <v>6352019</v>
      </c>
      <c r="G29" s="112"/>
      <c r="H29" s="112"/>
      <c r="I29" s="40"/>
      <c r="J29" s="40"/>
      <c r="K29" s="35"/>
      <c r="L29" s="35"/>
      <c r="M29" s="35"/>
      <c r="N29" s="35"/>
      <c r="O29" s="438">
        <f>F29-DSố5!F29</f>
        <v>0</v>
      </c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>
        <f>F30-DSố5!F30</f>
        <v>0</v>
      </c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>
        <f>F31-DSố5!F31</f>
        <v>0</v>
      </c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>
        <f>F32-DSố5!F32</f>
        <v>0</v>
      </c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9170950</v>
      </c>
      <c r="F33" s="272">
        <v>9170950</v>
      </c>
      <c r="G33" s="112"/>
      <c r="H33" s="112"/>
      <c r="I33" s="40"/>
      <c r="J33" s="40"/>
      <c r="K33" s="35"/>
      <c r="L33" s="35"/>
      <c r="M33" s="35"/>
      <c r="N33" s="35"/>
      <c r="O33" s="438">
        <f>F33-DSố5!F33</f>
        <v>926854</v>
      </c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>
        <f>F34-DSố5!F34</f>
        <v>0</v>
      </c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5310284</v>
      </c>
      <c r="F35" s="299">
        <v>5310284</v>
      </c>
      <c r="G35" s="122"/>
      <c r="H35" s="122"/>
      <c r="I35" s="87"/>
      <c r="J35" s="87"/>
      <c r="K35" s="86"/>
      <c r="L35" s="86"/>
      <c r="M35" s="86"/>
      <c r="N35" s="86"/>
      <c r="O35" s="438">
        <f>F35-DSố5!F35</f>
        <v>-298000</v>
      </c>
      <c r="P35" s="10">
        <f>O35-[1]DST6!$S$33</f>
        <v>0</v>
      </c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3538601</v>
      </c>
      <c r="F36" s="299">
        <v>3538601</v>
      </c>
      <c r="G36" s="122"/>
      <c r="H36" s="122"/>
      <c r="I36" s="87"/>
      <c r="J36" s="87"/>
      <c r="K36" s="86"/>
      <c r="L36" s="86"/>
      <c r="M36" s="86"/>
      <c r="N36" s="86"/>
      <c r="O36" s="438">
        <f>F36-DSố5!F36</f>
        <v>0</v>
      </c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743" customFormat="1" ht="20.25" customHeight="1">
      <c r="A96" s="827" t="s">
        <v>839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840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>
        <v>435154.4999999851</v>
      </c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778</v>
      </c>
      <c r="C100" s="397">
        <v>0</v>
      </c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682</v>
      </c>
      <c r="C101" s="397">
        <v>-298000</v>
      </c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678</v>
      </c>
      <c r="C102" s="397">
        <v>147510.00000000373</v>
      </c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648" t="s">
        <v>679</v>
      </c>
      <c r="C103" s="236">
        <v>344190</v>
      </c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371">
        <v>6</v>
      </c>
      <c r="B104" s="650" t="s">
        <v>680</v>
      </c>
      <c r="C104" s="388">
        <v>0</v>
      </c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>
      <c r="A105" s="371">
        <v>7</v>
      </c>
      <c r="B105" s="650" t="s">
        <v>694</v>
      </c>
      <c r="C105" s="385">
        <v>0</v>
      </c>
      <c r="D105" s="17"/>
      <c r="E105" s="17"/>
      <c r="F105" s="17"/>
      <c r="G105" s="17"/>
      <c r="H105" s="17"/>
      <c r="I105" s="17"/>
      <c r="J105" s="848" t="s">
        <v>729</v>
      </c>
      <c r="K105" s="848"/>
      <c r="L105" s="848"/>
      <c r="M105" s="848"/>
      <c r="N105" s="848"/>
      <c r="O105" s="848"/>
      <c r="P105" s="6"/>
    </row>
    <row r="106" spans="1:16">
      <c r="A106" s="381"/>
      <c r="B106" s="592"/>
      <c r="C106" s="368"/>
      <c r="D106" s="7"/>
      <c r="E106" s="7"/>
      <c r="F106" s="7"/>
      <c r="G106" s="7"/>
      <c r="H106" s="7"/>
      <c r="I106" s="7"/>
      <c r="J106" s="652"/>
      <c r="K106" s="652"/>
      <c r="L106" s="652"/>
      <c r="M106" s="652"/>
      <c r="N106" s="652"/>
      <c r="O106" s="652"/>
      <c r="P106" s="6"/>
    </row>
    <row r="107" spans="1:16" ht="15.4" customHeight="1">
      <c r="A107" s="812" t="s">
        <v>19</v>
      </c>
      <c r="B107" s="812"/>
      <c r="C107" s="812"/>
      <c r="D107" s="812" t="s">
        <v>20</v>
      </c>
      <c r="E107" s="812"/>
      <c r="F107" s="812"/>
      <c r="G107" s="812"/>
      <c r="H107" s="812"/>
      <c r="I107" s="2"/>
      <c r="J107" s="812" t="s">
        <v>21</v>
      </c>
      <c r="K107" s="812"/>
      <c r="L107" s="812"/>
      <c r="M107" s="812"/>
      <c r="N107" s="812"/>
      <c r="O107" s="812"/>
      <c r="P107" s="6"/>
    </row>
    <row r="108" spans="1:16" ht="15.4" customHeight="1">
      <c r="A108" s="7"/>
      <c r="B108" s="3"/>
      <c r="C108" s="13"/>
      <c r="E108" s="3"/>
      <c r="F108" s="3"/>
      <c r="G108" s="3"/>
      <c r="H108" s="3"/>
      <c r="I108" s="3"/>
      <c r="K108" s="3"/>
      <c r="L108" s="7"/>
      <c r="M108" s="3"/>
      <c r="N108" s="3"/>
      <c r="O108" s="3"/>
      <c r="P108" s="6"/>
    </row>
    <row r="109" spans="1:16" ht="40.5" customHeight="1">
      <c r="A109" s="7"/>
      <c r="B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6"/>
    </row>
    <row r="110" spans="1:16" ht="18" customHeight="1">
      <c r="A110" s="841" t="s">
        <v>568</v>
      </c>
      <c r="B110" s="841"/>
      <c r="C110" s="841"/>
      <c r="D110" s="841" t="s">
        <v>149</v>
      </c>
      <c r="E110" s="841"/>
      <c r="F110" s="841"/>
      <c r="G110" s="841"/>
      <c r="H110" s="841"/>
      <c r="I110" s="19"/>
      <c r="J110" s="841" t="s">
        <v>43</v>
      </c>
      <c r="K110" s="841"/>
      <c r="L110" s="841"/>
      <c r="M110" s="841"/>
      <c r="N110" s="841"/>
      <c r="O110" s="841"/>
      <c r="P110" s="6"/>
    </row>
    <row r="111" spans="1:16">
      <c r="A111" s="5"/>
      <c r="B111" s="5"/>
      <c r="C111" s="5"/>
      <c r="D111" s="4"/>
      <c r="E111" s="5"/>
      <c r="F111" s="5"/>
      <c r="G111" s="5"/>
      <c r="H111" s="5"/>
      <c r="I111" s="5"/>
      <c r="K111" s="2"/>
      <c r="L111" s="5"/>
      <c r="M111" s="5"/>
      <c r="N111" s="5"/>
      <c r="O111" s="2"/>
      <c r="P111" s="6"/>
    </row>
    <row r="112" spans="1:16">
      <c r="A112" s="849" t="s">
        <v>22</v>
      </c>
      <c r="B112" s="849"/>
      <c r="C112" s="849"/>
      <c r="D112" s="849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  <c r="O112" s="849"/>
      <c r="P112" s="6"/>
    </row>
    <row r="113" spans="1:16">
      <c r="A113" s="5"/>
      <c r="B113" s="5"/>
      <c r="C113" s="5"/>
      <c r="D113" s="5"/>
      <c r="E113" s="5"/>
      <c r="F113" s="5"/>
      <c r="G113" s="5"/>
      <c r="H113" s="5"/>
      <c r="I113" s="850" t="s">
        <v>24</v>
      </c>
      <c r="J113" s="850"/>
      <c r="K113" s="850"/>
      <c r="L113" s="850"/>
      <c r="M113" s="850"/>
      <c r="N113" s="850"/>
      <c r="O113" s="850"/>
      <c r="P113" s="6"/>
    </row>
    <row r="114" spans="1:16">
      <c r="A114" s="7"/>
      <c r="B114" s="812" t="s">
        <v>23</v>
      </c>
      <c r="C114" s="812"/>
      <c r="D114" s="812"/>
      <c r="E114" s="7"/>
      <c r="F114" s="7"/>
      <c r="G114" s="7"/>
      <c r="H114" s="7"/>
      <c r="I114" s="812" t="s">
        <v>39</v>
      </c>
      <c r="J114" s="812"/>
      <c r="K114" s="812"/>
      <c r="L114" s="812"/>
      <c r="M114" s="812"/>
      <c r="N114" s="812"/>
      <c r="O114" s="812"/>
      <c r="P114" s="6"/>
    </row>
    <row r="115" spans="1:16">
      <c r="A115" s="2"/>
      <c r="B115" s="812"/>
      <c r="C115" s="812"/>
      <c r="D115" s="812"/>
      <c r="E115" s="7"/>
      <c r="F115" s="7"/>
      <c r="G115" s="7"/>
      <c r="H115" s="7"/>
      <c r="I115" s="812"/>
      <c r="J115" s="812"/>
      <c r="K115" s="812"/>
      <c r="L115" s="812"/>
      <c r="M115" s="812"/>
      <c r="N115" s="812"/>
      <c r="O115" s="812"/>
      <c r="P115" s="6"/>
    </row>
    <row r="116" spans="1:16">
      <c r="A116" s="7"/>
      <c r="B116" s="7"/>
      <c r="C116" s="7"/>
      <c r="D116" s="7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809"/>
      <c r="B117" s="809"/>
      <c r="C117" s="809"/>
      <c r="D117" s="809"/>
      <c r="E117" s="809"/>
      <c r="F117" s="809"/>
      <c r="G117" s="809"/>
      <c r="H117" s="809"/>
      <c r="I117" s="809"/>
      <c r="J117" s="809"/>
      <c r="K117" s="851"/>
      <c r="L117" s="851"/>
      <c r="M117" s="851"/>
      <c r="N117" s="851"/>
      <c r="O117" s="851"/>
      <c r="P117" s="6"/>
    </row>
  </sheetData>
  <mergeCells count="42">
    <mergeCell ref="A112:O112"/>
    <mergeCell ref="I113:O113"/>
    <mergeCell ref="B114:D115"/>
    <mergeCell ref="I114:O116"/>
    <mergeCell ref="A117:J117"/>
    <mergeCell ref="K117:O117"/>
    <mergeCell ref="J105:O105"/>
    <mergeCell ref="A107:C107"/>
    <mergeCell ref="D107:H107"/>
    <mergeCell ref="J107:O107"/>
    <mergeCell ref="A110:C110"/>
    <mergeCell ref="D110:H110"/>
    <mergeCell ref="J110:O110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70C0"/>
  </sheetPr>
  <dimension ref="A1:R118"/>
  <sheetViews>
    <sheetView showGridLines="0" topLeftCell="A29" workbookViewId="0">
      <selection activeCell="C99" sqref="C99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6" width="14.5" style="719" customWidth="1"/>
    <col min="7" max="8" width="14.6640625" style="719" hidden="1" customWidth="1"/>
    <col min="9" max="9" width="17" style="719" bestFit="1" customWidth="1"/>
    <col min="10" max="10" width="9.83203125" style="719" customWidth="1"/>
    <col min="11" max="11" width="8.1640625" style="719" bestFit="1" customWidth="1"/>
    <col min="12" max="12" width="11.1640625" style="719" customWidth="1"/>
    <col min="13" max="13" width="9.83203125" style="719" bestFit="1" customWidth="1"/>
    <col min="14" max="14" width="9.5" style="719" customWidth="1"/>
    <col min="15" max="15" width="18.1640625" style="719" customWidth="1"/>
    <col min="16" max="16" width="12.1640625" style="719" customWidth="1"/>
    <col min="17" max="17" width="11.83203125" style="719" bestFit="1" customWidth="1"/>
    <col min="18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819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721"/>
      <c r="G15" s="721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721" t="s">
        <v>17</v>
      </c>
      <c r="D16" s="721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22">
        <v>1</v>
      </c>
      <c r="B17" s="722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105228792</v>
      </c>
      <c r="F18" s="32">
        <f t="shared" si="0"/>
        <v>105228792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447000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105228792</v>
      </c>
      <c r="F19" s="35">
        <f>SUM(F20:F36)</f>
        <v>105228792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447000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>
        <f>F20-DSố4!F20</f>
        <v>0</v>
      </c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>
        <f>F21-DSố4!F21</f>
        <v>0</v>
      </c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>
        <f>F22-DSố4!F22</f>
        <v>0</v>
      </c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>
        <f>F23-DSố4!F23</f>
        <v>0</v>
      </c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>
        <f>F24-DSố4!F24</f>
        <v>0</v>
      </c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>
        <f>F25-DSố4!F25</f>
        <v>0</v>
      </c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>
        <f>F26-DSố4!F26</f>
        <v>0</v>
      </c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>
        <f>F27-DSố4!F27</f>
        <v>0</v>
      </c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>
        <f>F28-DSố4!F28</f>
        <v>0</v>
      </c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6352019</v>
      </c>
      <c r="F29" s="272">
        <v>6352019</v>
      </c>
      <c r="G29" s="112"/>
      <c r="H29" s="112"/>
      <c r="I29" s="40"/>
      <c r="J29" s="40"/>
      <c r="K29" s="35"/>
      <c r="L29" s="35"/>
      <c r="M29" s="35"/>
      <c r="N29" s="35"/>
      <c r="O29" s="438">
        <f>F29-DSố4!F29</f>
        <v>0</v>
      </c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>
        <f>F30-DSố4!F30</f>
        <v>0</v>
      </c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>
        <f>F31-DSố4!F31</f>
        <v>0</v>
      </c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>
        <f>F32-DSố4!F32</f>
        <v>0</v>
      </c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8244096</v>
      </c>
      <c r="F33" s="272">
        <v>8244096</v>
      </c>
      <c r="G33" s="112"/>
      <c r="H33" s="112"/>
      <c r="I33" s="40"/>
      <c r="J33" s="40"/>
      <c r="K33" s="35"/>
      <c r="L33" s="35"/>
      <c r="M33" s="35"/>
      <c r="N33" s="35"/>
      <c r="O33" s="438">
        <f>F33-DSố4!F33</f>
        <v>0</v>
      </c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>
        <f>F34-DSố4!F34</f>
        <v>0</v>
      </c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5608284</v>
      </c>
      <c r="F35" s="299">
        <v>5608284</v>
      </c>
      <c r="G35" s="122"/>
      <c r="H35" s="122"/>
      <c r="I35" s="87"/>
      <c r="J35" s="87"/>
      <c r="K35" s="86"/>
      <c r="L35" s="86"/>
      <c r="M35" s="86"/>
      <c r="N35" s="86"/>
      <c r="O35" s="438">
        <f>F35-DSố4!F35</f>
        <v>447000</v>
      </c>
      <c r="P35" s="10"/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3538601</v>
      </c>
      <c r="F36" s="299">
        <v>3538601</v>
      </c>
      <c r="G36" s="122"/>
      <c r="H36" s="122"/>
      <c r="I36" s="87"/>
      <c r="J36" s="87"/>
      <c r="K36" s="86"/>
      <c r="L36" s="86"/>
      <c r="M36" s="86"/>
      <c r="N36" s="86"/>
      <c r="O36" s="438">
        <f>F36-DSố4!F36</f>
        <v>0</v>
      </c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728" customFormat="1" ht="20.25" customHeight="1">
      <c r="A96" s="827" t="s">
        <v>821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820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/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778</v>
      </c>
      <c r="C100" s="397"/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682</v>
      </c>
      <c r="C101" s="397">
        <v>447000</v>
      </c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678</v>
      </c>
      <c r="C102" s="397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648" t="s">
        <v>679</v>
      </c>
      <c r="C103" s="236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371">
        <v>6</v>
      </c>
      <c r="B104" s="650" t="s">
        <v>680</v>
      </c>
      <c r="C104" s="388"/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 hidden="1">
      <c r="A105" s="371">
        <v>7</v>
      </c>
      <c r="B105" s="651"/>
      <c r="C105" s="385"/>
      <c r="D105" s="198"/>
      <c r="E105" s="198"/>
      <c r="F105" s="198"/>
      <c r="G105" s="198"/>
      <c r="H105" s="198"/>
      <c r="I105" s="199"/>
      <c r="J105" s="201"/>
      <c r="K105" s="204"/>
      <c r="L105" s="202"/>
      <c r="M105" s="195"/>
      <c r="N105" s="376"/>
      <c r="O105" s="203"/>
      <c r="P105" s="6"/>
    </row>
    <row r="106" spans="1:16">
      <c r="A106" s="371">
        <v>8</v>
      </c>
      <c r="B106" s="650" t="s">
        <v>694</v>
      </c>
      <c r="C106" s="388"/>
      <c r="D106" s="17"/>
      <c r="E106" s="17"/>
      <c r="F106" s="17"/>
      <c r="G106" s="17"/>
      <c r="H106" s="17"/>
      <c r="I106" s="17"/>
      <c r="J106" s="848" t="s">
        <v>729</v>
      </c>
      <c r="K106" s="848"/>
      <c r="L106" s="848"/>
      <c r="M106" s="848"/>
      <c r="N106" s="848"/>
      <c r="O106" s="848"/>
      <c r="P106" s="6"/>
    </row>
    <row r="107" spans="1:16">
      <c r="A107" s="381"/>
      <c r="B107" s="592"/>
      <c r="C107" s="368"/>
      <c r="D107" s="7"/>
      <c r="E107" s="7"/>
      <c r="F107" s="7"/>
      <c r="G107" s="7"/>
      <c r="H107" s="7"/>
      <c r="I107" s="7"/>
      <c r="J107" s="652"/>
      <c r="K107" s="652"/>
      <c r="L107" s="652"/>
      <c r="M107" s="652"/>
      <c r="N107" s="652"/>
      <c r="O107" s="652"/>
      <c r="P107" s="6"/>
    </row>
    <row r="108" spans="1:16" ht="15.4" customHeight="1">
      <c r="A108" s="812" t="s">
        <v>19</v>
      </c>
      <c r="B108" s="812"/>
      <c r="C108" s="812"/>
      <c r="D108" s="812" t="s">
        <v>20</v>
      </c>
      <c r="E108" s="812"/>
      <c r="F108" s="812"/>
      <c r="G108" s="812"/>
      <c r="H108" s="812"/>
      <c r="I108" s="2"/>
      <c r="J108" s="812" t="s">
        <v>21</v>
      </c>
      <c r="K108" s="812"/>
      <c r="L108" s="812"/>
      <c r="M108" s="812"/>
      <c r="N108" s="812"/>
      <c r="O108" s="812"/>
      <c r="P108" s="6"/>
    </row>
    <row r="109" spans="1:16" ht="15.4" customHeight="1">
      <c r="A109" s="7"/>
      <c r="B109" s="3"/>
      <c r="C109" s="13"/>
      <c r="E109" s="3"/>
      <c r="F109" s="3"/>
      <c r="G109" s="3"/>
      <c r="H109" s="3"/>
      <c r="I109" s="3"/>
      <c r="K109" s="3"/>
      <c r="L109" s="7"/>
      <c r="M109" s="3"/>
      <c r="N109" s="3"/>
      <c r="O109" s="3"/>
      <c r="P109" s="6"/>
    </row>
    <row r="110" spans="1:16" ht="40.5" customHeight="1">
      <c r="A110" s="7"/>
      <c r="B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6"/>
    </row>
    <row r="111" spans="1:16" ht="18" customHeight="1">
      <c r="A111" s="841" t="s">
        <v>568</v>
      </c>
      <c r="B111" s="841"/>
      <c r="C111" s="841"/>
      <c r="D111" s="841" t="s">
        <v>149</v>
      </c>
      <c r="E111" s="841"/>
      <c r="F111" s="841"/>
      <c r="G111" s="841"/>
      <c r="H111" s="841"/>
      <c r="I111" s="19"/>
      <c r="J111" s="841" t="s">
        <v>43</v>
      </c>
      <c r="K111" s="841"/>
      <c r="L111" s="841"/>
      <c r="M111" s="841"/>
      <c r="N111" s="841"/>
      <c r="O111" s="841"/>
      <c r="P111" s="6"/>
    </row>
    <row r="112" spans="1:16">
      <c r="A112" s="5"/>
      <c r="B112" s="5"/>
      <c r="C112" s="5"/>
      <c r="D112" s="4"/>
      <c r="E112" s="5"/>
      <c r="F112" s="5"/>
      <c r="G112" s="5"/>
      <c r="H112" s="5"/>
      <c r="I112" s="5"/>
      <c r="K112" s="2"/>
      <c r="L112" s="5"/>
      <c r="M112" s="5"/>
      <c r="N112" s="5"/>
      <c r="O112" s="2"/>
      <c r="P112" s="6"/>
    </row>
    <row r="113" spans="1:16">
      <c r="A113" s="849" t="s">
        <v>22</v>
      </c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49"/>
      <c r="P113" s="6"/>
    </row>
    <row r="114" spans="1:16">
      <c r="A114" s="5"/>
      <c r="B114" s="5"/>
      <c r="C114" s="5"/>
      <c r="D114" s="5"/>
      <c r="E114" s="5"/>
      <c r="F114" s="5"/>
      <c r="G114" s="5"/>
      <c r="H114" s="5"/>
      <c r="I114" s="850" t="s">
        <v>24</v>
      </c>
      <c r="J114" s="850"/>
      <c r="K114" s="850"/>
      <c r="L114" s="850"/>
      <c r="M114" s="850"/>
      <c r="N114" s="850"/>
      <c r="O114" s="850"/>
      <c r="P114" s="6"/>
    </row>
    <row r="115" spans="1:16">
      <c r="A115" s="7"/>
      <c r="B115" s="812" t="s">
        <v>23</v>
      </c>
      <c r="C115" s="812"/>
      <c r="D115" s="812"/>
      <c r="E115" s="7"/>
      <c r="F115" s="7"/>
      <c r="G115" s="7"/>
      <c r="H115" s="7"/>
      <c r="I115" s="812" t="s">
        <v>39</v>
      </c>
      <c r="J115" s="812"/>
      <c r="K115" s="812"/>
      <c r="L115" s="812"/>
      <c r="M115" s="812"/>
      <c r="N115" s="812"/>
      <c r="O115" s="812"/>
      <c r="P115" s="6"/>
    </row>
    <row r="116" spans="1:16">
      <c r="A116" s="2"/>
      <c r="B116" s="812"/>
      <c r="C116" s="812"/>
      <c r="D116" s="812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7"/>
      <c r="B117" s="7"/>
      <c r="C117" s="7"/>
      <c r="D117" s="7"/>
      <c r="E117" s="7"/>
      <c r="F117" s="7"/>
      <c r="G117" s="7"/>
      <c r="H117" s="7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809"/>
      <c r="B118" s="809"/>
      <c r="C118" s="809"/>
      <c r="D118" s="809"/>
      <c r="E118" s="809"/>
      <c r="F118" s="809"/>
      <c r="G118" s="809"/>
      <c r="H118" s="809"/>
      <c r="I118" s="809"/>
      <c r="J118" s="809"/>
      <c r="K118" s="851"/>
      <c r="L118" s="851"/>
      <c r="M118" s="851"/>
      <c r="N118" s="851"/>
      <c r="O118" s="851"/>
      <c r="P118" s="6"/>
    </row>
  </sheetData>
  <mergeCells count="42">
    <mergeCell ref="A113:O113"/>
    <mergeCell ref="I114:O114"/>
    <mergeCell ref="B115:D116"/>
    <mergeCell ref="I115:O117"/>
    <mergeCell ref="A118:J118"/>
    <mergeCell ref="K118:O118"/>
    <mergeCell ref="J106:O106"/>
    <mergeCell ref="A108:C108"/>
    <mergeCell ref="D108:H108"/>
    <mergeCell ref="J108:O108"/>
    <mergeCell ref="A111:C111"/>
    <mergeCell ref="D111:H111"/>
    <mergeCell ref="J111:O111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22">
    <tabColor rgb="FF0070C0"/>
  </sheetPr>
  <dimension ref="A1:R118"/>
  <sheetViews>
    <sheetView showGridLines="0" topLeftCell="A20" workbookViewId="0">
      <selection activeCell="E33" sqref="E33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6" width="14.5" style="671" customWidth="1"/>
    <col min="7" max="8" width="14.6640625" style="671" hidden="1" customWidth="1"/>
    <col min="9" max="9" width="17" style="671" bestFit="1" customWidth="1"/>
    <col min="10" max="10" width="9.83203125" style="671" customWidth="1"/>
    <col min="11" max="11" width="8.1640625" style="671" bestFit="1" customWidth="1"/>
    <col min="12" max="12" width="11.1640625" style="671" customWidth="1"/>
    <col min="13" max="13" width="9.83203125" style="671" bestFit="1" customWidth="1"/>
    <col min="14" max="14" width="9.5" style="671" customWidth="1"/>
    <col min="15" max="15" width="18.1640625" style="671" customWidth="1"/>
    <col min="16" max="16" width="12.1640625" style="671" customWidth="1"/>
    <col min="17" max="17" width="11.83203125" style="671" bestFit="1" customWidth="1"/>
    <col min="18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799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673"/>
      <c r="G15" s="673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673" t="s">
        <v>17</v>
      </c>
      <c r="D16" s="673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74">
        <v>1</v>
      </c>
      <c r="B17" s="674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104781792</v>
      </c>
      <c r="F18" s="32">
        <f t="shared" si="0"/>
        <v>104781792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0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104781792</v>
      </c>
      <c r="F19" s="35">
        <f>SUM(F20:F36)</f>
        <v>104781792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6352019</v>
      </c>
      <c r="F29" s="272">
        <v>6352019</v>
      </c>
      <c r="G29" s="112"/>
      <c r="H29" s="112"/>
      <c r="I29" s="40"/>
      <c r="J29" s="40"/>
      <c r="K29" s="35"/>
      <c r="L29" s="35"/>
      <c r="M29" s="35"/>
      <c r="N29" s="35"/>
      <c r="O29" s="438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/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/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8244096</v>
      </c>
      <c r="F33" s="272">
        <v>8244096</v>
      </c>
      <c r="G33" s="112"/>
      <c r="H33" s="112"/>
      <c r="I33" s="40"/>
      <c r="J33" s="40"/>
      <c r="K33" s="35"/>
      <c r="L33" s="35"/>
      <c r="M33" s="35"/>
      <c r="N33" s="35"/>
      <c r="O33" s="438"/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/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5161284</v>
      </c>
      <c r="F35" s="299">
        <v>5161284</v>
      </c>
      <c r="G35" s="122"/>
      <c r="H35" s="122"/>
      <c r="I35" s="87"/>
      <c r="J35" s="87"/>
      <c r="K35" s="86"/>
      <c r="L35" s="86"/>
      <c r="M35" s="86"/>
      <c r="N35" s="86"/>
      <c r="O35" s="438"/>
      <c r="P35" s="10"/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3538601</v>
      </c>
      <c r="F36" s="299">
        <v>3538601</v>
      </c>
      <c r="G36" s="122"/>
      <c r="H36" s="122"/>
      <c r="I36" s="87"/>
      <c r="J36" s="87"/>
      <c r="K36" s="86"/>
      <c r="L36" s="86"/>
      <c r="M36" s="86"/>
      <c r="N36" s="86"/>
      <c r="O36" s="438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680" customFormat="1" ht="20.25" customHeight="1">
      <c r="A96" s="827" t="s">
        <v>781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744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/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778</v>
      </c>
      <c r="C100" s="397"/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682</v>
      </c>
      <c r="C101" s="397"/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678</v>
      </c>
      <c r="C102" s="397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648" t="s">
        <v>679</v>
      </c>
      <c r="C103" s="236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371">
        <v>6</v>
      </c>
      <c r="B104" s="650" t="s">
        <v>680</v>
      </c>
      <c r="C104" s="388"/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 hidden="1">
      <c r="A105" s="371">
        <v>7</v>
      </c>
      <c r="B105" s="651"/>
      <c r="C105" s="385"/>
      <c r="D105" s="198"/>
      <c r="E105" s="198"/>
      <c r="F105" s="198"/>
      <c r="G105" s="198"/>
      <c r="H105" s="198"/>
      <c r="I105" s="199"/>
      <c r="J105" s="201"/>
      <c r="K105" s="204"/>
      <c r="L105" s="202"/>
      <c r="M105" s="195"/>
      <c r="N105" s="376"/>
      <c r="O105" s="203"/>
      <c r="P105" s="6"/>
    </row>
    <row r="106" spans="1:16">
      <c r="A106" s="371">
        <v>8</v>
      </c>
      <c r="B106" s="650" t="s">
        <v>694</v>
      </c>
      <c r="C106" s="388"/>
      <c r="D106" s="17"/>
      <c r="E106" s="17"/>
      <c r="F106" s="17"/>
      <c r="G106" s="17"/>
      <c r="H106" s="17"/>
      <c r="I106" s="17"/>
      <c r="J106" s="848" t="s">
        <v>729</v>
      </c>
      <c r="K106" s="848"/>
      <c r="L106" s="848"/>
      <c r="M106" s="848"/>
      <c r="N106" s="848"/>
      <c r="O106" s="848"/>
      <c r="P106" s="6"/>
    </row>
    <row r="107" spans="1:16">
      <c r="A107" s="381"/>
      <c r="B107" s="592"/>
      <c r="C107" s="368"/>
      <c r="D107" s="7"/>
      <c r="E107" s="7"/>
      <c r="F107" s="7"/>
      <c r="G107" s="7"/>
      <c r="H107" s="7"/>
      <c r="I107" s="7"/>
      <c r="J107" s="652"/>
      <c r="K107" s="652"/>
      <c r="L107" s="652"/>
      <c r="M107" s="652"/>
      <c r="N107" s="652"/>
      <c r="O107" s="652"/>
      <c r="P107" s="6"/>
    </row>
    <row r="108" spans="1:16" ht="15.4" customHeight="1">
      <c r="A108" s="812" t="s">
        <v>19</v>
      </c>
      <c r="B108" s="812"/>
      <c r="C108" s="812"/>
      <c r="D108" s="812" t="s">
        <v>20</v>
      </c>
      <c r="E108" s="812"/>
      <c r="F108" s="812"/>
      <c r="G108" s="812"/>
      <c r="H108" s="812"/>
      <c r="I108" s="2"/>
      <c r="J108" s="812" t="s">
        <v>21</v>
      </c>
      <c r="K108" s="812"/>
      <c r="L108" s="812"/>
      <c r="M108" s="812"/>
      <c r="N108" s="812"/>
      <c r="O108" s="812"/>
      <c r="P108" s="6"/>
    </row>
    <row r="109" spans="1:16" ht="15.4" customHeight="1">
      <c r="A109" s="7"/>
      <c r="B109" s="3"/>
      <c r="C109" s="13"/>
      <c r="E109" s="3"/>
      <c r="F109" s="3"/>
      <c r="G109" s="3"/>
      <c r="H109" s="3"/>
      <c r="I109" s="3"/>
      <c r="K109" s="3"/>
      <c r="L109" s="7"/>
      <c r="M109" s="3"/>
      <c r="N109" s="3"/>
      <c r="O109" s="3"/>
      <c r="P109" s="6"/>
    </row>
    <row r="110" spans="1:16" ht="40.5" customHeight="1">
      <c r="A110" s="7"/>
      <c r="B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6"/>
    </row>
    <row r="111" spans="1:16" ht="18" customHeight="1">
      <c r="A111" s="841" t="s">
        <v>568</v>
      </c>
      <c r="B111" s="841"/>
      <c r="C111" s="841"/>
      <c r="D111" s="841" t="s">
        <v>149</v>
      </c>
      <c r="E111" s="841"/>
      <c r="F111" s="841"/>
      <c r="G111" s="841"/>
      <c r="H111" s="841"/>
      <c r="I111" s="19"/>
      <c r="J111" s="841" t="s">
        <v>43</v>
      </c>
      <c r="K111" s="841"/>
      <c r="L111" s="841"/>
      <c r="M111" s="841"/>
      <c r="N111" s="841"/>
      <c r="O111" s="841"/>
      <c r="P111" s="6"/>
    </row>
    <row r="112" spans="1:16">
      <c r="A112" s="5"/>
      <c r="B112" s="5"/>
      <c r="C112" s="5"/>
      <c r="D112" s="4"/>
      <c r="E112" s="5"/>
      <c r="F112" s="5"/>
      <c r="G112" s="5"/>
      <c r="H112" s="5"/>
      <c r="I112" s="5"/>
      <c r="K112" s="2"/>
      <c r="L112" s="5"/>
      <c r="M112" s="5"/>
      <c r="N112" s="5"/>
      <c r="O112" s="2"/>
      <c r="P112" s="6"/>
    </row>
    <row r="113" spans="1:16">
      <c r="A113" s="849" t="s">
        <v>22</v>
      </c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49"/>
      <c r="P113" s="6"/>
    </row>
    <row r="114" spans="1:16">
      <c r="A114" s="5"/>
      <c r="B114" s="5"/>
      <c r="C114" s="5"/>
      <c r="D114" s="5"/>
      <c r="E114" s="5"/>
      <c r="F114" s="5"/>
      <c r="G114" s="5"/>
      <c r="H114" s="5"/>
      <c r="I114" s="850" t="s">
        <v>24</v>
      </c>
      <c r="J114" s="850"/>
      <c r="K114" s="850"/>
      <c r="L114" s="850"/>
      <c r="M114" s="850"/>
      <c r="N114" s="850"/>
      <c r="O114" s="850"/>
      <c r="P114" s="6"/>
    </row>
    <row r="115" spans="1:16">
      <c r="A115" s="7"/>
      <c r="B115" s="812" t="s">
        <v>23</v>
      </c>
      <c r="C115" s="812"/>
      <c r="D115" s="812"/>
      <c r="E115" s="7"/>
      <c r="F115" s="7"/>
      <c r="G115" s="7"/>
      <c r="H115" s="7"/>
      <c r="I115" s="812" t="s">
        <v>39</v>
      </c>
      <c r="J115" s="812"/>
      <c r="K115" s="812"/>
      <c r="L115" s="812"/>
      <c r="M115" s="812"/>
      <c r="N115" s="812"/>
      <c r="O115" s="812"/>
      <c r="P115" s="6"/>
    </row>
    <row r="116" spans="1:16">
      <c r="A116" s="2"/>
      <c r="B116" s="812"/>
      <c r="C116" s="812"/>
      <c r="D116" s="812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7"/>
      <c r="B117" s="7"/>
      <c r="C117" s="7"/>
      <c r="D117" s="7"/>
      <c r="E117" s="7"/>
      <c r="F117" s="7"/>
      <c r="G117" s="7"/>
      <c r="H117" s="7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809"/>
      <c r="B118" s="809"/>
      <c r="C118" s="809"/>
      <c r="D118" s="809"/>
      <c r="E118" s="809"/>
      <c r="F118" s="809"/>
      <c r="G118" s="809"/>
      <c r="H118" s="809"/>
      <c r="I118" s="809"/>
      <c r="J118" s="809"/>
      <c r="K118" s="851"/>
      <c r="L118" s="851"/>
      <c r="M118" s="851"/>
      <c r="N118" s="851"/>
      <c r="O118" s="851"/>
      <c r="P118" s="6"/>
    </row>
  </sheetData>
  <mergeCells count="42">
    <mergeCell ref="A113:O113"/>
    <mergeCell ref="I114:O114"/>
    <mergeCell ref="B115:D116"/>
    <mergeCell ref="I115:O117"/>
    <mergeCell ref="A118:J118"/>
    <mergeCell ref="K118:O118"/>
    <mergeCell ref="J106:O106"/>
    <mergeCell ref="A108:C108"/>
    <mergeCell ref="D108:H108"/>
    <mergeCell ref="J108:O108"/>
    <mergeCell ref="A111:C111"/>
    <mergeCell ref="D111:H111"/>
    <mergeCell ref="J111:O111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70C0"/>
  </sheetPr>
  <dimension ref="A1:R118"/>
  <sheetViews>
    <sheetView showGridLines="0" topLeftCell="A22" workbookViewId="0">
      <selection activeCell="C35" sqref="C35"/>
    </sheetView>
  </sheetViews>
  <sheetFormatPr defaultRowHeight="15.75"/>
  <cols>
    <col min="1" max="1" width="6.6640625" style="715" customWidth="1"/>
    <col min="2" max="2" width="32.5" style="715" customWidth="1"/>
    <col min="3" max="3" width="19.1640625" style="8" customWidth="1"/>
    <col min="4" max="4" width="36" style="715" customWidth="1"/>
    <col min="5" max="6" width="14.5" style="715" customWidth="1"/>
    <col min="7" max="8" width="14.6640625" style="715" hidden="1" customWidth="1"/>
    <col min="9" max="9" width="17" style="715" bestFit="1" customWidth="1"/>
    <col min="10" max="10" width="9.83203125" style="715" customWidth="1"/>
    <col min="11" max="11" width="8.1640625" style="715" bestFit="1" customWidth="1"/>
    <col min="12" max="12" width="11.1640625" style="715" customWidth="1"/>
    <col min="13" max="13" width="9.83203125" style="715" bestFit="1" customWidth="1"/>
    <col min="14" max="14" width="9.5" style="715" customWidth="1"/>
    <col min="15" max="15" width="18.1640625" style="715" customWidth="1"/>
    <col min="16" max="16" width="12.1640625" style="715" customWidth="1"/>
    <col min="17" max="17" width="11.83203125" style="715" bestFit="1" customWidth="1"/>
    <col min="18" max="16384" width="9.33203125" style="71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799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716"/>
      <c r="G15" s="716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716" t="s">
        <v>17</v>
      </c>
      <c r="D16" s="716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717">
        <v>1</v>
      </c>
      <c r="B17" s="717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104781792</v>
      </c>
      <c r="F18" s="32">
        <f t="shared" si="0"/>
        <v>104781792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0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104781792</v>
      </c>
      <c r="F19" s="35">
        <f>SUM(F20:F36)</f>
        <v>104781792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6352019</v>
      </c>
      <c r="F29" s="272">
        <v>6352019</v>
      </c>
      <c r="G29" s="112"/>
      <c r="H29" s="112"/>
      <c r="I29" s="40"/>
      <c r="J29" s="40"/>
      <c r="K29" s="35"/>
      <c r="L29" s="35"/>
      <c r="M29" s="35"/>
      <c r="N29" s="35"/>
      <c r="O29" s="438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/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/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8244096</v>
      </c>
      <c r="F33" s="272">
        <v>8244096</v>
      </c>
      <c r="G33" s="112"/>
      <c r="H33" s="112"/>
      <c r="I33" s="40"/>
      <c r="J33" s="40"/>
      <c r="K33" s="35"/>
      <c r="L33" s="35"/>
      <c r="M33" s="35"/>
      <c r="N33" s="35"/>
      <c r="O33" s="438"/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/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5161284</v>
      </c>
      <c r="F35" s="299">
        <v>5161284</v>
      </c>
      <c r="G35" s="122"/>
      <c r="H35" s="122"/>
      <c r="I35" s="87"/>
      <c r="J35" s="87"/>
      <c r="K35" s="86"/>
      <c r="L35" s="86"/>
      <c r="M35" s="86"/>
      <c r="N35" s="86"/>
      <c r="O35" s="438"/>
      <c r="P35" s="10"/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3538601</v>
      </c>
      <c r="F36" s="299">
        <v>3538601</v>
      </c>
      <c r="G36" s="122"/>
      <c r="H36" s="122"/>
      <c r="I36" s="87"/>
      <c r="J36" s="87"/>
      <c r="K36" s="86"/>
      <c r="L36" s="86"/>
      <c r="M36" s="86"/>
      <c r="N36" s="86"/>
      <c r="O36" s="438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718" customFormat="1" ht="20.25" customHeight="1">
      <c r="A96" s="827" t="s">
        <v>781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744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/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778</v>
      </c>
      <c r="C100" s="397"/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682</v>
      </c>
      <c r="C101" s="397"/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678</v>
      </c>
      <c r="C102" s="397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648" t="s">
        <v>679</v>
      </c>
      <c r="C103" s="236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371">
        <v>6</v>
      </c>
      <c r="B104" s="650" t="s">
        <v>680</v>
      </c>
      <c r="C104" s="388"/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 hidden="1">
      <c r="A105" s="371">
        <v>7</v>
      </c>
      <c r="B105" s="651"/>
      <c r="C105" s="385"/>
      <c r="D105" s="198"/>
      <c r="E105" s="198"/>
      <c r="F105" s="198"/>
      <c r="G105" s="198"/>
      <c r="H105" s="198"/>
      <c r="I105" s="199"/>
      <c r="J105" s="201"/>
      <c r="K105" s="204"/>
      <c r="L105" s="202"/>
      <c r="M105" s="195"/>
      <c r="N105" s="376"/>
      <c r="O105" s="203"/>
      <c r="P105" s="6"/>
    </row>
    <row r="106" spans="1:16">
      <c r="A106" s="371">
        <v>8</v>
      </c>
      <c r="B106" s="650" t="s">
        <v>694</v>
      </c>
      <c r="C106" s="388"/>
      <c r="D106" s="17"/>
      <c r="E106" s="17"/>
      <c r="F106" s="17"/>
      <c r="G106" s="17"/>
      <c r="H106" s="17"/>
      <c r="I106" s="17"/>
      <c r="J106" s="848" t="s">
        <v>729</v>
      </c>
      <c r="K106" s="848"/>
      <c r="L106" s="848"/>
      <c r="M106" s="848"/>
      <c r="N106" s="848"/>
      <c r="O106" s="848"/>
      <c r="P106" s="6"/>
    </row>
    <row r="107" spans="1:16">
      <c r="A107" s="381"/>
      <c r="B107" s="592"/>
      <c r="C107" s="368"/>
      <c r="D107" s="7"/>
      <c r="E107" s="7"/>
      <c r="F107" s="7"/>
      <c r="G107" s="7"/>
      <c r="H107" s="7"/>
      <c r="I107" s="7"/>
      <c r="J107" s="652"/>
      <c r="K107" s="652"/>
      <c r="L107" s="652"/>
      <c r="M107" s="652"/>
      <c r="N107" s="652"/>
      <c r="O107" s="652"/>
      <c r="P107" s="6"/>
    </row>
    <row r="108" spans="1:16" ht="15.4" customHeight="1">
      <c r="A108" s="812" t="s">
        <v>19</v>
      </c>
      <c r="B108" s="812"/>
      <c r="C108" s="812"/>
      <c r="D108" s="812" t="s">
        <v>20</v>
      </c>
      <c r="E108" s="812"/>
      <c r="F108" s="812"/>
      <c r="G108" s="812"/>
      <c r="H108" s="812"/>
      <c r="I108" s="2"/>
      <c r="J108" s="812" t="s">
        <v>21</v>
      </c>
      <c r="K108" s="812"/>
      <c r="L108" s="812"/>
      <c r="M108" s="812"/>
      <c r="N108" s="812"/>
      <c r="O108" s="812"/>
      <c r="P108" s="6"/>
    </row>
    <row r="109" spans="1:16" ht="15.4" customHeight="1">
      <c r="A109" s="7"/>
      <c r="B109" s="3"/>
      <c r="C109" s="13"/>
      <c r="E109" s="3"/>
      <c r="F109" s="3"/>
      <c r="G109" s="3"/>
      <c r="H109" s="3"/>
      <c r="I109" s="3"/>
      <c r="K109" s="3"/>
      <c r="L109" s="7"/>
      <c r="M109" s="3"/>
      <c r="N109" s="3"/>
      <c r="O109" s="3"/>
      <c r="P109" s="6"/>
    </row>
    <row r="110" spans="1:16" ht="40.5" customHeight="1">
      <c r="A110" s="7"/>
      <c r="B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6"/>
    </row>
    <row r="111" spans="1:16" ht="18" customHeight="1">
      <c r="A111" s="841" t="s">
        <v>568</v>
      </c>
      <c r="B111" s="841"/>
      <c r="C111" s="841"/>
      <c r="D111" s="841" t="s">
        <v>149</v>
      </c>
      <c r="E111" s="841"/>
      <c r="F111" s="841"/>
      <c r="G111" s="841"/>
      <c r="H111" s="841"/>
      <c r="I111" s="19"/>
      <c r="J111" s="841" t="s">
        <v>43</v>
      </c>
      <c r="K111" s="841"/>
      <c r="L111" s="841"/>
      <c r="M111" s="841"/>
      <c r="N111" s="841"/>
      <c r="O111" s="841"/>
      <c r="P111" s="6"/>
    </row>
    <row r="112" spans="1:16">
      <c r="A112" s="5"/>
      <c r="B112" s="5"/>
      <c r="C112" s="5"/>
      <c r="D112" s="4"/>
      <c r="E112" s="5"/>
      <c r="F112" s="5"/>
      <c r="G112" s="5"/>
      <c r="H112" s="5"/>
      <c r="I112" s="5"/>
      <c r="K112" s="2"/>
      <c r="L112" s="5"/>
      <c r="M112" s="5"/>
      <c r="N112" s="5"/>
      <c r="O112" s="2"/>
      <c r="P112" s="6"/>
    </row>
    <row r="113" spans="1:16">
      <c r="A113" s="849" t="s">
        <v>22</v>
      </c>
      <c r="B113" s="849"/>
      <c r="C113" s="849"/>
      <c r="D113" s="849"/>
      <c r="E113" s="849"/>
      <c r="F113" s="849"/>
      <c r="G113" s="849"/>
      <c r="H113" s="849"/>
      <c r="I113" s="849"/>
      <c r="J113" s="849"/>
      <c r="K113" s="849"/>
      <c r="L113" s="849"/>
      <c r="M113" s="849"/>
      <c r="N113" s="849"/>
      <c r="O113" s="849"/>
      <c r="P113" s="6"/>
    </row>
    <row r="114" spans="1:16">
      <c r="A114" s="5"/>
      <c r="B114" s="5"/>
      <c r="C114" s="5"/>
      <c r="D114" s="5"/>
      <c r="E114" s="5"/>
      <c r="F114" s="5"/>
      <c r="G114" s="5"/>
      <c r="H114" s="5"/>
      <c r="I114" s="850" t="s">
        <v>24</v>
      </c>
      <c r="J114" s="850"/>
      <c r="K114" s="850"/>
      <c r="L114" s="850"/>
      <c r="M114" s="850"/>
      <c r="N114" s="850"/>
      <c r="O114" s="850"/>
      <c r="P114" s="6"/>
    </row>
    <row r="115" spans="1:16">
      <c r="A115" s="7"/>
      <c r="B115" s="812" t="s">
        <v>23</v>
      </c>
      <c r="C115" s="812"/>
      <c r="D115" s="812"/>
      <c r="E115" s="7"/>
      <c r="F115" s="7"/>
      <c r="G115" s="7"/>
      <c r="H115" s="7"/>
      <c r="I115" s="812" t="s">
        <v>39</v>
      </c>
      <c r="J115" s="812"/>
      <c r="K115" s="812"/>
      <c r="L115" s="812"/>
      <c r="M115" s="812"/>
      <c r="N115" s="812"/>
      <c r="O115" s="812"/>
      <c r="P115" s="6"/>
    </row>
    <row r="116" spans="1:16">
      <c r="A116" s="2"/>
      <c r="B116" s="812"/>
      <c r="C116" s="812"/>
      <c r="D116" s="812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7"/>
      <c r="B117" s="7"/>
      <c r="C117" s="7"/>
      <c r="D117" s="7"/>
      <c r="E117" s="7"/>
      <c r="F117" s="7"/>
      <c r="G117" s="7"/>
      <c r="H117" s="7"/>
      <c r="I117" s="812"/>
      <c r="J117" s="812"/>
      <c r="K117" s="812"/>
      <c r="L117" s="812"/>
      <c r="M117" s="812"/>
      <c r="N117" s="812"/>
      <c r="O117" s="812"/>
      <c r="P117" s="6"/>
    </row>
    <row r="118" spans="1:16">
      <c r="A118" s="809"/>
      <c r="B118" s="809"/>
      <c r="C118" s="809"/>
      <c r="D118" s="809"/>
      <c r="E118" s="809"/>
      <c r="F118" s="809"/>
      <c r="G118" s="809"/>
      <c r="H118" s="809"/>
      <c r="I118" s="809"/>
      <c r="J118" s="809"/>
      <c r="K118" s="851"/>
      <c r="L118" s="851"/>
      <c r="M118" s="851"/>
      <c r="N118" s="851"/>
      <c r="O118" s="851"/>
      <c r="P118" s="6"/>
    </row>
  </sheetData>
  <mergeCells count="42">
    <mergeCell ref="A113:O113"/>
    <mergeCell ref="I114:O114"/>
    <mergeCell ref="B115:D116"/>
    <mergeCell ref="I115:O117"/>
    <mergeCell ref="A118:J118"/>
    <mergeCell ref="K118:O118"/>
    <mergeCell ref="J106:O106"/>
    <mergeCell ref="A108:C108"/>
    <mergeCell ref="D108:H108"/>
    <mergeCell ref="J108:O108"/>
    <mergeCell ref="A111:C111"/>
    <mergeCell ref="D111:H111"/>
    <mergeCell ref="J111:O111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23">
    <tabColor rgb="FF0070C0"/>
  </sheetPr>
  <dimension ref="A1:R117"/>
  <sheetViews>
    <sheetView showGridLines="0" workbookViewId="0">
      <selection activeCell="K26" sqref="K26"/>
    </sheetView>
  </sheetViews>
  <sheetFormatPr defaultRowHeight="15.75"/>
  <cols>
    <col min="1" max="1" width="6.6640625" style="653" customWidth="1"/>
    <col min="2" max="2" width="32.5" style="653" customWidth="1"/>
    <col min="3" max="3" width="19.1640625" style="8" customWidth="1"/>
    <col min="4" max="4" width="36" style="653" customWidth="1"/>
    <col min="5" max="6" width="14.5" style="653" customWidth="1"/>
    <col min="7" max="8" width="14.6640625" style="653" hidden="1" customWidth="1"/>
    <col min="9" max="9" width="17" style="653" bestFit="1" customWidth="1"/>
    <col min="10" max="10" width="9.83203125" style="653" customWidth="1"/>
    <col min="11" max="11" width="8.1640625" style="653" bestFit="1" customWidth="1"/>
    <col min="12" max="12" width="11.1640625" style="653" customWidth="1"/>
    <col min="13" max="13" width="9.83203125" style="653" bestFit="1" customWidth="1"/>
    <col min="14" max="14" width="9.5" style="653" customWidth="1"/>
    <col min="15" max="15" width="18.1640625" style="653" customWidth="1"/>
    <col min="16" max="16" width="12.1640625" style="653" customWidth="1"/>
    <col min="17" max="17" width="11.83203125" style="653" bestFit="1" customWidth="1"/>
    <col min="18" max="16384" width="9.33203125" style="65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745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655"/>
      <c r="G15" s="655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655" t="s">
        <v>17</v>
      </c>
      <c r="D16" s="655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56">
        <v>1</v>
      </c>
      <c r="B17" s="656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104075941</v>
      </c>
      <c r="F18" s="32">
        <f t="shared" si="0"/>
        <v>104075941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0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104075941</v>
      </c>
      <c r="F19" s="35">
        <f>SUM(F20:F36)</f>
        <v>104075941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5998889</v>
      </c>
      <c r="F29" s="272">
        <v>5998889</v>
      </c>
      <c r="G29" s="112"/>
      <c r="H29" s="112"/>
      <c r="I29" s="40"/>
      <c r="J29" s="40"/>
      <c r="K29" s="35"/>
      <c r="L29" s="35"/>
      <c r="M29" s="35"/>
      <c r="N29" s="35"/>
      <c r="O29" s="438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/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/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8244096</v>
      </c>
      <c r="F33" s="272">
        <v>8244096</v>
      </c>
      <c r="G33" s="112"/>
      <c r="H33" s="112"/>
      <c r="I33" s="40"/>
      <c r="J33" s="40"/>
      <c r="K33" s="35"/>
      <c r="L33" s="35"/>
      <c r="M33" s="35"/>
      <c r="N33" s="35"/>
      <c r="O33" s="438"/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/>
      <c r="P34" s="10"/>
    </row>
    <row r="35" spans="1:17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si="2"/>
        <v>5161284</v>
      </c>
      <c r="F35" s="299">
        <v>5161284</v>
      </c>
      <c r="G35" s="122"/>
      <c r="H35" s="122"/>
      <c r="I35" s="87"/>
      <c r="J35" s="87"/>
      <c r="K35" s="86"/>
      <c r="L35" s="86"/>
      <c r="M35" s="86"/>
      <c r="N35" s="86"/>
      <c r="O35" s="438"/>
      <c r="P35" s="10"/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3185880</v>
      </c>
      <c r="F36" s="299">
        <v>3185880</v>
      </c>
      <c r="G36" s="122"/>
      <c r="H36" s="122"/>
      <c r="I36" s="87"/>
      <c r="J36" s="87"/>
      <c r="K36" s="86"/>
      <c r="L36" s="86"/>
      <c r="M36" s="86"/>
      <c r="N36" s="86"/>
      <c r="O36" s="438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660" customFormat="1" ht="20.25" customHeight="1">
      <c r="A96" s="827" t="s">
        <v>740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744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/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682</v>
      </c>
      <c r="C100" s="397"/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678</v>
      </c>
      <c r="C101" s="397"/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647">
        <v>4</v>
      </c>
      <c r="B102" s="648" t="s">
        <v>679</v>
      </c>
      <c r="C102" s="236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649">
        <v>5</v>
      </c>
      <c r="B103" s="650" t="s">
        <v>680</v>
      </c>
      <c r="C103" s="388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 hidden="1">
      <c r="A104" s="649">
        <v>6</v>
      </c>
      <c r="B104" s="651"/>
      <c r="C104" s="385"/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>
      <c r="A105" s="649">
        <v>6</v>
      </c>
      <c r="B105" s="650" t="s">
        <v>694</v>
      </c>
      <c r="C105" s="388"/>
      <c r="D105" s="17"/>
      <c r="E105" s="17"/>
      <c r="F105" s="17"/>
      <c r="G105" s="17"/>
      <c r="H105" s="17"/>
      <c r="I105" s="17"/>
      <c r="J105" s="848" t="s">
        <v>729</v>
      </c>
      <c r="K105" s="848"/>
      <c r="L105" s="848"/>
      <c r="M105" s="848"/>
      <c r="N105" s="848"/>
      <c r="O105" s="848"/>
      <c r="P105" s="6"/>
    </row>
    <row r="106" spans="1:16">
      <c r="A106" s="381"/>
      <c r="B106" s="592"/>
      <c r="C106" s="368"/>
      <c r="D106" s="7"/>
      <c r="E106" s="7"/>
      <c r="F106" s="7"/>
      <c r="G106" s="7"/>
      <c r="H106" s="7"/>
      <c r="I106" s="7"/>
      <c r="J106" s="652"/>
      <c r="K106" s="652"/>
      <c r="L106" s="652"/>
      <c r="M106" s="652"/>
      <c r="N106" s="652"/>
      <c r="O106" s="652"/>
      <c r="P106" s="6"/>
    </row>
    <row r="107" spans="1:16" ht="15.4" customHeight="1">
      <c r="A107" s="812" t="s">
        <v>19</v>
      </c>
      <c r="B107" s="812"/>
      <c r="C107" s="812"/>
      <c r="D107" s="812" t="s">
        <v>20</v>
      </c>
      <c r="E107" s="812"/>
      <c r="F107" s="812"/>
      <c r="G107" s="812"/>
      <c r="H107" s="812"/>
      <c r="I107" s="2"/>
      <c r="J107" s="812" t="s">
        <v>21</v>
      </c>
      <c r="K107" s="812"/>
      <c r="L107" s="812"/>
      <c r="M107" s="812"/>
      <c r="N107" s="812"/>
      <c r="O107" s="812"/>
      <c r="P107" s="6"/>
    </row>
    <row r="108" spans="1:16" ht="15.4" customHeight="1">
      <c r="A108" s="7"/>
      <c r="B108" s="3"/>
      <c r="C108" s="13"/>
      <c r="E108" s="3"/>
      <c r="F108" s="3"/>
      <c r="G108" s="3"/>
      <c r="H108" s="3"/>
      <c r="I108" s="3"/>
      <c r="K108" s="3"/>
      <c r="L108" s="7"/>
      <c r="M108" s="3"/>
      <c r="N108" s="3"/>
      <c r="O108" s="3"/>
      <c r="P108" s="6"/>
    </row>
    <row r="109" spans="1:16" ht="40.5" customHeight="1">
      <c r="A109" s="7"/>
      <c r="B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6"/>
    </row>
    <row r="110" spans="1:16" ht="18" customHeight="1">
      <c r="A110" s="841" t="s">
        <v>568</v>
      </c>
      <c r="B110" s="841"/>
      <c r="C110" s="841"/>
      <c r="D110" s="841" t="s">
        <v>149</v>
      </c>
      <c r="E110" s="841"/>
      <c r="F110" s="841"/>
      <c r="G110" s="841"/>
      <c r="H110" s="841"/>
      <c r="I110" s="19"/>
      <c r="J110" s="841" t="s">
        <v>43</v>
      </c>
      <c r="K110" s="841"/>
      <c r="L110" s="841"/>
      <c r="M110" s="841"/>
      <c r="N110" s="841"/>
      <c r="O110" s="841"/>
      <c r="P110" s="6"/>
    </row>
    <row r="111" spans="1:16">
      <c r="A111" s="5"/>
      <c r="B111" s="5"/>
      <c r="C111" s="5"/>
      <c r="D111" s="4"/>
      <c r="E111" s="5"/>
      <c r="F111" s="5"/>
      <c r="G111" s="5"/>
      <c r="H111" s="5"/>
      <c r="I111" s="5"/>
      <c r="K111" s="2"/>
      <c r="L111" s="5"/>
      <c r="M111" s="5"/>
      <c r="N111" s="5"/>
      <c r="O111" s="2"/>
      <c r="P111" s="6"/>
    </row>
    <row r="112" spans="1:16">
      <c r="A112" s="849" t="s">
        <v>22</v>
      </c>
      <c r="B112" s="849"/>
      <c r="C112" s="849"/>
      <c r="D112" s="849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  <c r="O112" s="849"/>
      <c r="P112" s="6"/>
    </row>
    <row r="113" spans="1:16">
      <c r="A113" s="5"/>
      <c r="B113" s="5"/>
      <c r="C113" s="5"/>
      <c r="D113" s="5"/>
      <c r="E113" s="5"/>
      <c r="F113" s="5"/>
      <c r="G113" s="5"/>
      <c r="H113" s="5"/>
      <c r="I113" s="850" t="s">
        <v>24</v>
      </c>
      <c r="J113" s="850"/>
      <c r="K113" s="850"/>
      <c r="L113" s="850"/>
      <c r="M113" s="850"/>
      <c r="N113" s="850"/>
      <c r="O113" s="850"/>
      <c r="P113" s="6"/>
    </row>
    <row r="114" spans="1:16">
      <c r="A114" s="7"/>
      <c r="B114" s="812" t="s">
        <v>23</v>
      </c>
      <c r="C114" s="812"/>
      <c r="D114" s="812"/>
      <c r="E114" s="7"/>
      <c r="F114" s="7"/>
      <c r="G114" s="7"/>
      <c r="H114" s="7"/>
      <c r="I114" s="812" t="s">
        <v>39</v>
      </c>
      <c r="J114" s="812"/>
      <c r="K114" s="812"/>
      <c r="L114" s="812"/>
      <c r="M114" s="812"/>
      <c r="N114" s="812"/>
      <c r="O114" s="812"/>
      <c r="P114" s="6"/>
    </row>
    <row r="115" spans="1:16">
      <c r="A115" s="2"/>
      <c r="B115" s="812"/>
      <c r="C115" s="812"/>
      <c r="D115" s="812"/>
      <c r="E115" s="7"/>
      <c r="F115" s="7"/>
      <c r="G115" s="7"/>
      <c r="H115" s="7"/>
      <c r="I115" s="812"/>
      <c r="J115" s="812"/>
      <c r="K115" s="812"/>
      <c r="L115" s="812"/>
      <c r="M115" s="812"/>
      <c r="N115" s="812"/>
      <c r="O115" s="812"/>
      <c r="P115" s="6"/>
    </row>
    <row r="116" spans="1:16">
      <c r="A116" s="7"/>
      <c r="B116" s="7"/>
      <c r="C116" s="7"/>
      <c r="D116" s="7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809"/>
      <c r="B117" s="809"/>
      <c r="C117" s="809"/>
      <c r="D117" s="809"/>
      <c r="E117" s="809"/>
      <c r="F117" s="809"/>
      <c r="G117" s="809"/>
      <c r="H117" s="809"/>
      <c r="I117" s="809"/>
      <c r="J117" s="809"/>
      <c r="K117" s="851"/>
      <c r="L117" s="851"/>
      <c r="M117" s="851"/>
      <c r="N117" s="851"/>
      <c r="O117" s="851"/>
      <c r="P117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J105:O105"/>
    <mergeCell ref="A107:C107"/>
    <mergeCell ref="D107:H107"/>
    <mergeCell ref="J107:O107"/>
    <mergeCell ref="A110:C110"/>
    <mergeCell ref="D110:H110"/>
    <mergeCell ref="J110:O110"/>
    <mergeCell ref="A112:O112"/>
    <mergeCell ref="I113:O113"/>
    <mergeCell ref="B114:D115"/>
    <mergeCell ref="I114:O116"/>
    <mergeCell ref="A117:J117"/>
    <mergeCell ref="K117:O117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24">
    <tabColor rgb="FF0070C0"/>
  </sheetPr>
  <dimension ref="A1:R117"/>
  <sheetViews>
    <sheetView showGridLines="0" topLeftCell="A24" workbookViewId="0">
      <selection activeCell="C26" sqref="C26:D26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6" width="14.5" style="618" customWidth="1"/>
    <col min="7" max="8" width="14.6640625" style="618" hidden="1" customWidth="1"/>
    <col min="9" max="9" width="17" style="618" bestFit="1" customWidth="1"/>
    <col min="10" max="10" width="9.83203125" style="618" customWidth="1"/>
    <col min="11" max="11" width="8.1640625" style="618" bestFit="1" customWidth="1"/>
    <col min="12" max="12" width="11.1640625" style="618" customWidth="1"/>
    <col min="13" max="13" width="9.83203125" style="618" bestFit="1" customWidth="1"/>
    <col min="14" max="14" width="9.5" style="618" customWidth="1"/>
    <col min="15" max="15" width="18.1640625" style="618" customWidth="1"/>
    <col min="16" max="16" width="12.1640625" style="618" customWidth="1"/>
    <col min="17" max="17" width="11.83203125" style="618" bestFit="1" customWidth="1"/>
    <col min="18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728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622"/>
      <c r="G15" s="622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622" t="s">
        <v>17</v>
      </c>
      <c r="D16" s="622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19">
        <v>1</v>
      </c>
      <c r="B17" s="619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104075941</v>
      </c>
      <c r="F18" s="32">
        <f t="shared" si="0"/>
        <v>104075941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>
        <f>SUM(O20:O95)</f>
        <v>0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104075941</v>
      </c>
      <c r="F19" s="35">
        <f>SUM(F20:F36)</f>
        <v>104075941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6293611</v>
      </c>
      <c r="F21" s="272">
        <v>6293611</v>
      </c>
      <c r="G21" s="112"/>
      <c r="H21" s="112"/>
      <c r="I21" s="40"/>
      <c r="J21" s="40"/>
      <c r="K21" s="35"/>
      <c r="L21" s="40"/>
      <c r="M21" s="35"/>
      <c r="N21" s="35"/>
      <c r="O21" s="438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5998889</v>
      </c>
      <c r="F29" s="272">
        <v>5998889</v>
      </c>
      <c r="G29" s="112"/>
      <c r="H29" s="112"/>
      <c r="I29" s="40"/>
      <c r="J29" s="40"/>
      <c r="K29" s="35"/>
      <c r="L29" s="35"/>
      <c r="M29" s="35"/>
      <c r="N29" s="35"/>
      <c r="O29" s="438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/>
      <c r="P31" s="10"/>
    </row>
    <row r="32" spans="1:16" ht="24.75" customHeight="1">
      <c r="A32" s="37">
        <v>13</v>
      </c>
      <c r="B32" s="117" t="s">
        <v>329</v>
      </c>
      <c r="C32" s="95" t="s">
        <v>346</v>
      </c>
      <c r="D32" s="39" t="s">
        <v>143</v>
      </c>
      <c r="E32" s="35">
        <f t="shared" si="2"/>
        <v>5292629</v>
      </c>
      <c r="F32" s="272">
        <v>5292629</v>
      </c>
      <c r="G32" s="112"/>
      <c r="H32" s="112"/>
      <c r="I32" s="40"/>
      <c r="J32" s="40"/>
      <c r="K32" s="35"/>
      <c r="L32" s="35"/>
      <c r="M32" s="35"/>
      <c r="N32" s="35"/>
      <c r="O32" s="438"/>
      <c r="P32" s="10"/>
    </row>
    <row r="33" spans="1:17" ht="24.75" customHeight="1">
      <c r="A33" s="37">
        <v>14</v>
      </c>
      <c r="B33" s="114" t="s">
        <v>330</v>
      </c>
      <c r="C33" s="95" t="s">
        <v>347</v>
      </c>
      <c r="D33" s="39" t="s">
        <v>143</v>
      </c>
      <c r="E33" s="35">
        <f t="shared" si="2"/>
        <v>8244096</v>
      </c>
      <c r="F33" s="272">
        <v>8244096</v>
      </c>
      <c r="G33" s="112"/>
      <c r="H33" s="112"/>
      <c r="I33" s="40"/>
      <c r="J33" s="40"/>
      <c r="K33" s="35"/>
      <c r="L33" s="35"/>
      <c r="M33" s="35"/>
      <c r="N33" s="35"/>
      <c r="O33" s="438"/>
      <c r="P33" s="10"/>
    </row>
    <row r="34" spans="1:17" ht="24.75" customHeight="1">
      <c r="A34" s="37">
        <v>15</v>
      </c>
      <c r="B34" s="119" t="s">
        <v>198</v>
      </c>
      <c r="C34" s="95" t="s">
        <v>348</v>
      </c>
      <c r="D34" s="39" t="s">
        <v>143</v>
      </c>
      <c r="E34" s="35">
        <f t="shared" si="2"/>
        <v>6786950</v>
      </c>
      <c r="F34" s="272">
        <v>6786950</v>
      </c>
      <c r="G34" s="112"/>
      <c r="H34" s="112"/>
      <c r="I34" s="40"/>
      <c r="J34" s="40"/>
      <c r="K34" s="35"/>
      <c r="L34" s="35"/>
      <c r="M34" s="35"/>
      <c r="N34" s="35"/>
      <c r="O34" s="438"/>
      <c r="P34" s="10"/>
    </row>
    <row r="35" spans="1:17" s="638" customFormat="1" ht="24.75" customHeight="1">
      <c r="A35" s="37">
        <v>16</v>
      </c>
      <c r="B35" s="120" t="s">
        <v>331</v>
      </c>
      <c r="C35" s="102" t="s">
        <v>349</v>
      </c>
      <c r="D35" s="85" t="s">
        <v>143</v>
      </c>
      <c r="E35" s="86">
        <f t="shared" ref="E35" si="3">F35</f>
        <v>5161284</v>
      </c>
      <c r="F35" s="299">
        <v>5161284</v>
      </c>
      <c r="G35" s="122"/>
      <c r="H35" s="122"/>
      <c r="I35" s="87"/>
      <c r="J35" s="87"/>
      <c r="K35" s="86"/>
      <c r="L35" s="86"/>
      <c r="M35" s="86"/>
      <c r="N35" s="86"/>
      <c r="O35" s="438"/>
      <c r="P35" s="10"/>
    </row>
    <row r="36" spans="1:17" ht="24.75" customHeight="1">
      <c r="A36" s="37">
        <v>17</v>
      </c>
      <c r="B36" s="114" t="s">
        <v>676</v>
      </c>
      <c r="C36" s="95" t="s">
        <v>697</v>
      </c>
      <c r="D36" s="39" t="s">
        <v>143</v>
      </c>
      <c r="E36" s="86">
        <f t="shared" si="2"/>
        <v>3185880</v>
      </c>
      <c r="F36" s="299">
        <v>3185880</v>
      </c>
      <c r="G36" s="122"/>
      <c r="H36" s="122"/>
      <c r="I36" s="87"/>
      <c r="J36" s="87"/>
      <c r="K36" s="86"/>
      <c r="L36" s="86"/>
      <c r="M36" s="86"/>
      <c r="N36" s="86"/>
      <c r="O36" s="438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626" customFormat="1" ht="20.25" customHeight="1">
      <c r="A96" s="827" t="s">
        <v>740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744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/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682</v>
      </c>
      <c r="C100" s="397"/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678</v>
      </c>
      <c r="C101" s="397"/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647">
        <v>4</v>
      </c>
      <c r="B102" s="648" t="s">
        <v>679</v>
      </c>
      <c r="C102" s="236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649">
        <v>5</v>
      </c>
      <c r="B103" s="650" t="s">
        <v>680</v>
      </c>
      <c r="C103" s="388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 hidden="1">
      <c r="A104" s="649">
        <v>6</v>
      </c>
      <c r="B104" s="651"/>
      <c r="C104" s="385"/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>
      <c r="A105" s="649">
        <v>6</v>
      </c>
      <c r="B105" s="650" t="s">
        <v>694</v>
      </c>
      <c r="C105" s="388"/>
      <c r="D105" s="17"/>
      <c r="E105" s="17"/>
      <c r="F105" s="17"/>
      <c r="G105" s="17"/>
      <c r="H105" s="17"/>
      <c r="I105" s="17"/>
      <c r="J105" s="848" t="s">
        <v>729</v>
      </c>
      <c r="K105" s="848"/>
      <c r="L105" s="848"/>
      <c r="M105" s="848"/>
      <c r="N105" s="848"/>
      <c r="O105" s="848"/>
      <c r="P105" s="6"/>
    </row>
    <row r="106" spans="1:16" s="638" customFormat="1">
      <c r="A106" s="381"/>
      <c r="B106" s="592"/>
      <c r="C106" s="368"/>
      <c r="D106" s="7"/>
      <c r="E106" s="7"/>
      <c r="F106" s="7"/>
      <c r="G106" s="7"/>
      <c r="H106" s="7"/>
      <c r="I106" s="7"/>
      <c r="J106" s="652"/>
      <c r="K106" s="652"/>
      <c r="L106" s="652"/>
      <c r="M106" s="652"/>
      <c r="N106" s="652"/>
      <c r="O106" s="652"/>
      <c r="P106" s="6"/>
    </row>
    <row r="107" spans="1:16" ht="15.4" customHeight="1">
      <c r="A107" s="812" t="s">
        <v>19</v>
      </c>
      <c r="B107" s="812"/>
      <c r="C107" s="812"/>
      <c r="D107" s="812" t="s">
        <v>20</v>
      </c>
      <c r="E107" s="812"/>
      <c r="F107" s="812"/>
      <c r="G107" s="812"/>
      <c r="H107" s="812"/>
      <c r="I107" s="2"/>
      <c r="J107" s="812" t="s">
        <v>21</v>
      </c>
      <c r="K107" s="812"/>
      <c r="L107" s="812"/>
      <c r="M107" s="812"/>
      <c r="N107" s="812"/>
      <c r="O107" s="812"/>
      <c r="P107" s="6"/>
    </row>
    <row r="108" spans="1:16" ht="15.4" customHeight="1">
      <c r="A108" s="7"/>
      <c r="B108" s="3"/>
      <c r="C108" s="13"/>
      <c r="E108" s="3"/>
      <c r="F108" s="3"/>
      <c r="G108" s="3"/>
      <c r="H108" s="3"/>
      <c r="I108" s="3"/>
      <c r="K108" s="3"/>
      <c r="L108" s="7"/>
      <c r="M108" s="3"/>
      <c r="N108" s="3"/>
      <c r="O108" s="3"/>
      <c r="P108" s="6"/>
    </row>
    <row r="109" spans="1:16" ht="40.5" customHeight="1">
      <c r="A109" s="7"/>
      <c r="B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6"/>
    </row>
    <row r="110" spans="1:16" ht="18" customHeight="1">
      <c r="A110" s="841" t="s">
        <v>568</v>
      </c>
      <c r="B110" s="841"/>
      <c r="C110" s="841"/>
      <c r="D110" s="841" t="s">
        <v>149</v>
      </c>
      <c r="E110" s="841"/>
      <c r="F110" s="841"/>
      <c r="G110" s="841"/>
      <c r="H110" s="841"/>
      <c r="I110" s="19"/>
      <c r="J110" s="841" t="s">
        <v>43</v>
      </c>
      <c r="K110" s="841"/>
      <c r="L110" s="841"/>
      <c r="M110" s="841"/>
      <c r="N110" s="841"/>
      <c r="O110" s="841"/>
      <c r="P110" s="6"/>
    </row>
    <row r="111" spans="1:16">
      <c r="A111" s="5"/>
      <c r="B111" s="5"/>
      <c r="C111" s="5"/>
      <c r="D111" s="4"/>
      <c r="E111" s="5"/>
      <c r="F111" s="5"/>
      <c r="G111" s="5"/>
      <c r="H111" s="5"/>
      <c r="I111" s="5"/>
      <c r="K111" s="2"/>
      <c r="L111" s="5"/>
      <c r="M111" s="5"/>
      <c r="N111" s="5"/>
      <c r="O111" s="2"/>
      <c r="P111" s="6"/>
    </row>
    <row r="112" spans="1:16">
      <c r="A112" s="849" t="s">
        <v>22</v>
      </c>
      <c r="B112" s="849"/>
      <c r="C112" s="849"/>
      <c r="D112" s="849"/>
      <c r="E112" s="849"/>
      <c r="F112" s="849"/>
      <c r="G112" s="849"/>
      <c r="H112" s="849"/>
      <c r="I112" s="849"/>
      <c r="J112" s="849"/>
      <c r="K112" s="849"/>
      <c r="L112" s="849"/>
      <c r="M112" s="849"/>
      <c r="N112" s="849"/>
      <c r="O112" s="849"/>
      <c r="P112" s="6"/>
    </row>
    <row r="113" spans="1:16">
      <c r="A113" s="5"/>
      <c r="B113" s="5"/>
      <c r="C113" s="5"/>
      <c r="D113" s="5"/>
      <c r="E113" s="5"/>
      <c r="F113" s="5"/>
      <c r="G113" s="5"/>
      <c r="H113" s="5"/>
      <c r="I113" s="850" t="s">
        <v>24</v>
      </c>
      <c r="J113" s="850"/>
      <c r="K113" s="850"/>
      <c r="L113" s="850"/>
      <c r="M113" s="850"/>
      <c r="N113" s="850"/>
      <c r="O113" s="850"/>
      <c r="P113" s="6"/>
    </row>
    <row r="114" spans="1:16">
      <c r="A114" s="7"/>
      <c r="B114" s="812" t="s">
        <v>23</v>
      </c>
      <c r="C114" s="812"/>
      <c r="D114" s="812"/>
      <c r="E114" s="7"/>
      <c r="F114" s="7"/>
      <c r="G114" s="7"/>
      <c r="H114" s="7"/>
      <c r="I114" s="812" t="s">
        <v>39</v>
      </c>
      <c r="J114" s="812"/>
      <c r="K114" s="812"/>
      <c r="L114" s="812"/>
      <c r="M114" s="812"/>
      <c r="N114" s="812"/>
      <c r="O114" s="812"/>
      <c r="P114" s="6"/>
    </row>
    <row r="115" spans="1:16">
      <c r="A115" s="2"/>
      <c r="B115" s="812"/>
      <c r="C115" s="812"/>
      <c r="D115" s="812"/>
      <c r="E115" s="7"/>
      <c r="F115" s="7"/>
      <c r="G115" s="7"/>
      <c r="H115" s="7"/>
      <c r="I115" s="812"/>
      <c r="J115" s="812"/>
      <c r="K115" s="812"/>
      <c r="L115" s="812"/>
      <c r="M115" s="812"/>
      <c r="N115" s="812"/>
      <c r="O115" s="812"/>
      <c r="P115" s="6"/>
    </row>
    <row r="116" spans="1:16">
      <c r="A116" s="7"/>
      <c r="B116" s="7"/>
      <c r="C116" s="7"/>
      <c r="D116" s="7"/>
      <c r="E116" s="7"/>
      <c r="F116" s="7"/>
      <c r="G116" s="7"/>
      <c r="H116" s="7"/>
      <c r="I116" s="812"/>
      <c r="J116" s="812"/>
      <c r="K116" s="812"/>
      <c r="L116" s="812"/>
      <c r="M116" s="812"/>
      <c r="N116" s="812"/>
      <c r="O116" s="812"/>
      <c r="P116" s="6"/>
    </row>
    <row r="117" spans="1:16">
      <c r="A117" s="809"/>
      <c r="B117" s="809"/>
      <c r="C117" s="809"/>
      <c r="D117" s="809"/>
      <c r="E117" s="809"/>
      <c r="F117" s="809"/>
      <c r="G117" s="809"/>
      <c r="H117" s="809"/>
      <c r="I117" s="809"/>
      <c r="J117" s="809"/>
      <c r="K117" s="851"/>
      <c r="L117" s="851"/>
      <c r="M117" s="851"/>
      <c r="N117" s="851"/>
      <c r="O117" s="851"/>
      <c r="P117" s="6"/>
    </row>
  </sheetData>
  <mergeCells count="42">
    <mergeCell ref="A112:O112"/>
    <mergeCell ref="I113:O113"/>
    <mergeCell ref="B114:D115"/>
    <mergeCell ref="I114:O116"/>
    <mergeCell ref="A117:J117"/>
    <mergeCell ref="K117:O117"/>
    <mergeCell ref="J105:O105"/>
    <mergeCell ref="A107:C107"/>
    <mergeCell ref="D107:H107"/>
    <mergeCell ref="J107:O107"/>
    <mergeCell ref="A110:C110"/>
    <mergeCell ref="D110:H110"/>
    <mergeCell ref="J110:O110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25">
    <tabColor rgb="FF0070C0"/>
  </sheetPr>
  <dimension ref="A1:R116"/>
  <sheetViews>
    <sheetView showGridLines="0" topLeftCell="A17" workbookViewId="0">
      <selection activeCell="O35" sqref="O35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6" width="14.5" style="604" customWidth="1"/>
    <col min="7" max="8" width="14.6640625" style="604" hidden="1" customWidth="1"/>
    <col min="9" max="9" width="17" style="604" bestFit="1" customWidth="1"/>
    <col min="10" max="10" width="9.83203125" style="604" customWidth="1"/>
    <col min="11" max="11" width="8.1640625" style="604" bestFit="1" customWidth="1"/>
    <col min="12" max="12" width="11.1640625" style="604" customWidth="1"/>
    <col min="13" max="13" width="9.83203125" style="604" bestFit="1" customWidth="1"/>
    <col min="14" max="14" width="9.5" style="604" customWidth="1"/>
    <col min="15" max="15" width="18.1640625" style="604" customWidth="1"/>
    <col min="16" max="16" width="12.1640625" style="604" customWidth="1"/>
    <col min="17" max="17" width="11.83203125" style="604" bestFit="1" customWidth="1"/>
    <col min="18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715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608"/>
      <c r="G15" s="608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608" t="s">
        <v>17</v>
      </c>
      <c r="D16" s="608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605">
        <v>1</v>
      </c>
      <c r="B17" s="605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100443061</v>
      </c>
      <c r="F18" s="32">
        <f t="shared" si="0"/>
        <v>100443061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2" t="e">
        <f>SUM(O20:O95)</f>
        <v>#REF!</v>
      </c>
      <c r="P18" s="438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100443061</v>
      </c>
      <c r="F19" s="35">
        <f>SUM(F20:F36)</f>
        <v>100443061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O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 t="e">
        <f t="shared" si="1"/>
        <v>#REF!</v>
      </c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438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5846611</v>
      </c>
      <c r="F21" s="272">
        <v>5846611</v>
      </c>
      <c r="G21" s="112"/>
      <c r="H21" s="112"/>
      <c r="I21" s="40"/>
      <c r="J21" s="40"/>
      <c r="K21" s="35"/>
      <c r="L21" s="40"/>
      <c r="M21" s="35"/>
      <c r="N21" s="35"/>
      <c r="O21" s="438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438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5345450</v>
      </c>
      <c r="F23" s="272">
        <v>5345450</v>
      </c>
      <c r="G23" s="112"/>
      <c r="H23" s="112"/>
      <c r="I23" s="40"/>
      <c r="J23" s="40"/>
      <c r="K23" s="35"/>
      <c r="L23" s="35"/>
      <c r="M23" s="35"/>
      <c r="N23" s="35"/>
      <c r="O23" s="438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438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6642271</v>
      </c>
      <c r="F25" s="272">
        <v>6642271</v>
      </c>
      <c r="G25" s="112"/>
      <c r="H25" s="112"/>
      <c r="I25" s="40"/>
      <c r="J25" s="43"/>
      <c r="K25" s="44"/>
      <c r="L25" s="44"/>
      <c r="M25" s="44"/>
      <c r="N25" s="44"/>
      <c r="O25" s="438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5796920</v>
      </c>
      <c r="F26" s="272">
        <v>5796920</v>
      </c>
      <c r="G26" s="112"/>
      <c r="H26" s="112"/>
      <c r="I26" s="40"/>
      <c r="J26" s="40"/>
      <c r="K26" s="35"/>
      <c r="L26" s="35"/>
      <c r="M26" s="35"/>
      <c r="N26" s="35"/>
      <c r="O26" s="438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438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438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5998889</v>
      </c>
      <c r="F29" s="272">
        <v>5998889</v>
      </c>
      <c r="G29" s="112"/>
      <c r="H29" s="112"/>
      <c r="I29" s="40"/>
      <c r="J29" s="40"/>
      <c r="K29" s="35"/>
      <c r="L29" s="35"/>
      <c r="M29" s="35"/>
      <c r="N29" s="35"/>
      <c r="O29" s="438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6344271</v>
      </c>
      <c r="F30" s="272">
        <v>6344271</v>
      </c>
      <c r="G30" s="112"/>
      <c r="H30" s="112"/>
      <c r="I30" s="40"/>
      <c r="J30" s="40"/>
      <c r="K30" s="35"/>
      <c r="L30" s="35"/>
      <c r="M30" s="35"/>
      <c r="N30" s="35"/>
      <c r="O30" s="438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7190889</v>
      </c>
      <c r="F31" s="272">
        <v>7190889</v>
      </c>
      <c r="G31" s="112"/>
      <c r="H31" s="112"/>
      <c r="I31" s="40"/>
      <c r="J31" s="40"/>
      <c r="K31" s="35"/>
      <c r="L31" s="35"/>
      <c r="M31" s="35"/>
      <c r="N31" s="35"/>
      <c r="O31" s="438"/>
      <c r="P31" s="10"/>
    </row>
    <row r="32" spans="1:16" ht="24.75" customHeight="1">
      <c r="A32" s="37">
        <v>13</v>
      </c>
      <c r="B32" s="115" t="s">
        <v>327</v>
      </c>
      <c r="C32" s="95" t="s">
        <v>344</v>
      </c>
      <c r="D32" s="39" t="s">
        <v>143</v>
      </c>
      <c r="E32" s="35">
        <f t="shared" si="2"/>
        <v>0</v>
      </c>
      <c r="F32" s="272">
        <v>0</v>
      </c>
      <c r="G32" s="112"/>
      <c r="H32" s="112"/>
      <c r="I32" s="40"/>
      <c r="J32" s="40"/>
      <c r="K32" s="35"/>
      <c r="L32" s="35"/>
      <c r="M32" s="35"/>
      <c r="N32" s="35"/>
      <c r="O32" s="438" t="e">
        <f>F32-#REF!</f>
        <v>#REF!</v>
      </c>
      <c r="P32" s="10"/>
    </row>
    <row r="33" spans="1:17" ht="24.75" customHeight="1">
      <c r="A33" s="37">
        <v>14</v>
      </c>
      <c r="B33" s="117" t="s">
        <v>329</v>
      </c>
      <c r="C33" s="95" t="s">
        <v>346</v>
      </c>
      <c r="D33" s="39" t="s">
        <v>143</v>
      </c>
      <c r="E33" s="35">
        <f t="shared" si="2"/>
        <v>5292629</v>
      </c>
      <c r="F33" s="272">
        <v>5292629</v>
      </c>
      <c r="G33" s="112"/>
      <c r="H33" s="112"/>
      <c r="I33" s="40"/>
      <c r="J33" s="40"/>
      <c r="K33" s="35"/>
      <c r="L33" s="35"/>
      <c r="M33" s="35"/>
      <c r="N33" s="35"/>
      <c r="O33" s="438"/>
      <c r="P33" s="10"/>
    </row>
    <row r="34" spans="1:17" ht="24.75" customHeight="1">
      <c r="A34" s="37">
        <v>15</v>
      </c>
      <c r="B34" s="114" t="s">
        <v>330</v>
      </c>
      <c r="C34" s="95" t="s">
        <v>347</v>
      </c>
      <c r="D34" s="39" t="s">
        <v>143</v>
      </c>
      <c r="E34" s="35">
        <f t="shared" si="2"/>
        <v>8244096</v>
      </c>
      <c r="F34" s="272">
        <v>8244096</v>
      </c>
      <c r="G34" s="112"/>
      <c r="H34" s="112"/>
      <c r="I34" s="40"/>
      <c r="J34" s="40"/>
      <c r="K34" s="35"/>
      <c r="L34" s="35"/>
      <c r="M34" s="35"/>
      <c r="N34" s="35"/>
      <c r="O34" s="438"/>
      <c r="P34" s="10"/>
    </row>
    <row r="35" spans="1:17" ht="24.75" customHeight="1">
      <c r="A35" s="37">
        <v>16</v>
      </c>
      <c r="B35" s="119" t="s">
        <v>198</v>
      </c>
      <c r="C35" s="95" t="s">
        <v>348</v>
      </c>
      <c r="D35" s="39" t="s">
        <v>143</v>
      </c>
      <c r="E35" s="35">
        <f t="shared" si="2"/>
        <v>6786950</v>
      </c>
      <c r="F35" s="272">
        <v>6786950</v>
      </c>
      <c r="G35" s="112"/>
      <c r="H35" s="112"/>
      <c r="I35" s="40"/>
      <c r="J35" s="40"/>
      <c r="K35" s="35"/>
      <c r="L35" s="35"/>
      <c r="M35" s="35"/>
      <c r="N35" s="35"/>
      <c r="O35" s="438"/>
      <c r="P35" s="10"/>
    </row>
    <row r="36" spans="1:17" ht="24.75" customHeight="1">
      <c r="A36" s="37">
        <v>17</v>
      </c>
      <c r="B36" s="120" t="s">
        <v>331</v>
      </c>
      <c r="C36" s="102" t="s">
        <v>349</v>
      </c>
      <c r="D36" s="85" t="s">
        <v>143</v>
      </c>
      <c r="E36" s="86">
        <f t="shared" si="2"/>
        <v>5161284</v>
      </c>
      <c r="F36" s="299">
        <v>5161284</v>
      </c>
      <c r="G36" s="122"/>
      <c r="H36" s="122"/>
      <c r="I36" s="87"/>
      <c r="J36" s="87"/>
      <c r="K36" s="86"/>
      <c r="L36" s="86"/>
      <c r="M36" s="86"/>
      <c r="N36" s="86"/>
      <c r="O36" s="438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596"/>
      <c r="O37" s="389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111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612" customFormat="1" ht="20.25" customHeight="1">
      <c r="A96" s="827" t="s">
        <v>713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714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79" t="s">
        <v>681</v>
      </c>
      <c r="C99" s="397">
        <v>-3507609</v>
      </c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79" t="s">
        <v>682</v>
      </c>
      <c r="C100" s="397">
        <v>-596000</v>
      </c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>
      <c r="A101" s="371">
        <v>3</v>
      </c>
      <c r="B101" s="379" t="s">
        <v>678</v>
      </c>
      <c r="C101" s="397">
        <v>-1189020</v>
      </c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>
      <c r="A102" s="371">
        <v>4</v>
      </c>
      <c r="B102" s="379" t="s">
        <v>679</v>
      </c>
      <c r="C102" s="40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>
      <c r="A103" s="371">
        <v>5</v>
      </c>
      <c r="B103" s="379" t="s">
        <v>680</v>
      </c>
      <c r="C103" s="40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 hidden="1">
      <c r="A104" s="371">
        <v>6</v>
      </c>
      <c r="B104" s="375"/>
      <c r="C104" s="147">
        <v>0</v>
      </c>
      <c r="D104" s="198"/>
      <c r="E104" s="198"/>
      <c r="F104" s="198"/>
      <c r="G104" s="198"/>
      <c r="H104" s="198"/>
      <c r="I104" s="199"/>
      <c r="J104" s="201"/>
      <c r="K104" s="204"/>
      <c r="L104" s="202"/>
      <c r="M104" s="195"/>
      <c r="N104" s="376"/>
      <c r="O104" s="203"/>
      <c r="P104" s="6"/>
    </row>
    <row r="105" spans="1:16">
      <c r="A105" s="17"/>
      <c r="B105" s="17"/>
      <c r="C105" s="377"/>
      <c r="D105" s="17"/>
      <c r="E105" s="17"/>
      <c r="F105" s="17"/>
      <c r="G105" s="17"/>
      <c r="H105" s="17"/>
      <c r="I105" s="17"/>
      <c r="J105" s="848" t="s">
        <v>656</v>
      </c>
      <c r="K105" s="848"/>
      <c r="L105" s="848"/>
      <c r="M105" s="848"/>
      <c r="N105" s="848"/>
      <c r="O105" s="848"/>
      <c r="P105" s="6"/>
    </row>
    <row r="106" spans="1:16" ht="15.4" customHeight="1">
      <c r="A106" s="812" t="s">
        <v>19</v>
      </c>
      <c r="B106" s="812"/>
      <c r="C106" s="812"/>
      <c r="D106" s="812" t="s">
        <v>20</v>
      </c>
      <c r="E106" s="812"/>
      <c r="F106" s="812"/>
      <c r="G106" s="812"/>
      <c r="H106" s="812"/>
      <c r="I106" s="2"/>
      <c r="J106" s="812" t="s">
        <v>21</v>
      </c>
      <c r="K106" s="812"/>
      <c r="L106" s="812"/>
      <c r="M106" s="812"/>
      <c r="N106" s="812"/>
      <c r="O106" s="812"/>
      <c r="P106" s="6"/>
    </row>
    <row r="107" spans="1:16" ht="15.4" customHeight="1">
      <c r="A107" s="7"/>
      <c r="B107" s="3"/>
      <c r="C107" s="13"/>
      <c r="E107" s="3"/>
      <c r="F107" s="3"/>
      <c r="G107" s="3"/>
      <c r="H107" s="3"/>
      <c r="I107" s="3"/>
      <c r="K107" s="3"/>
      <c r="L107" s="7"/>
      <c r="M107" s="3"/>
      <c r="N107" s="3"/>
      <c r="O107" s="3"/>
      <c r="P107" s="6"/>
    </row>
    <row r="108" spans="1:16" ht="40.5" customHeight="1">
      <c r="A108" s="7"/>
      <c r="B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6"/>
    </row>
    <row r="109" spans="1:16" ht="18" customHeight="1">
      <c r="A109" s="841" t="s">
        <v>568</v>
      </c>
      <c r="B109" s="841"/>
      <c r="C109" s="841"/>
      <c r="D109" s="841" t="s">
        <v>149</v>
      </c>
      <c r="E109" s="841"/>
      <c r="F109" s="841"/>
      <c r="G109" s="841"/>
      <c r="H109" s="841"/>
      <c r="I109" s="19"/>
      <c r="J109" s="841" t="s">
        <v>43</v>
      </c>
      <c r="K109" s="841"/>
      <c r="L109" s="841"/>
      <c r="M109" s="841"/>
      <c r="N109" s="841"/>
      <c r="O109" s="841"/>
      <c r="P109" s="6"/>
    </row>
    <row r="110" spans="1:16">
      <c r="A110" s="5"/>
      <c r="B110" s="5"/>
      <c r="C110" s="5"/>
      <c r="D110" s="4"/>
      <c r="E110" s="5"/>
      <c r="F110" s="5"/>
      <c r="G110" s="5"/>
      <c r="H110" s="5"/>
      <c r="I110" s="5"/>
      <c r="K110" s="2"/>
      <c r="L110" s="5"/>
      <c r="M110" s="5"/>
      <c r="N110" s="5"/>
      <c r="O110" s="2"/>
      <c r="P110" s="6"/>
    </row>
    <row r="111" spans="1:16">
      <c r="A111" s="849" t="s">
        <v>22</v>
      </c>
      <c r="B111" s="849"/>
      <c r="C111" s="849"/>
      <c r="D111" s="849"/>
      <c r="E111" s="849"/>
      <c r="F111" s="849"/>
      <c r="G111" s="849"/>
      <c r="H111" s="849"/>
      <c r="I111" s="849"/>
      <c r="J111" s="849"/>
      <c r="K111" s="849"/>
      <c r="L111" s="849"/>
      <c r="M111" s="849"/>
      <c r="N111" s="849"/>
      <c r="O111" s="849"/>
      <c r="P111" s="6"/>
    </row>
    <row r="112" spans="1:16">
      <c r="A112" s="5"/>
      <c r="B112" s="5"/>
      <c r="C112" s="5"/>
      <c r="D112" s="5"/>
      <c r="E112" s="5"/>
      <c r="F112" s="5"/>
      <c r="G112" s="5"/>
      <c r="H112" s="5"/>
      <c r="I112" s="850" t="s">
        <v>24</v>
      </c>
      <c r="J112" s="850"/>
      <c r="K112" s="850"/>
      <c r="L112" s="850"/>
      <c r="M112" s="850"/>
      <c r="N112" s="850"/>
      <c r="O112" s="850"/>
      <c r="P112" s="6"/>
    </row>
    <row r="113" spans="1:16">
      <c r="A113" s="7"/>
      <c r="B113" s="812" t="s">
        <v>23</v>
      </c>
      <c r="C113" s="812"/>
      <c r="D113" s="812"/>
      <c r="E113" s="7"/>
      <c r="F113" s="7"/>
      <c r="G113" s="7"/>
      <c r="H113" s="7"/>
      <c r="I113" s="812" t="s">
        <v>39</v>
      </c>
      <c r="J113" s="812"/>
      <c r="K113" s="812"/>
      <c r="L113" s="812"/>
      <c r="M113" s="812"/>
      <c r="N113" s="812"/>
      <c r="O113" s="812"/>
      <c r="P113" s="6"/>
    </row>
    <row r="114" spans="1:16">
      <c r="A114" s="2"/>
      <c r="B114" s="812"/>
      <c r="C114" s="812"/>
      <c r="D114" s="812"/>
      <c r="E114" s="7"/>
      <c r="F114" s="7"/>
      <c r="G114" s="7"/>
      <c r="H114" s="7"/>
      <c r="I114" s="812"/>
      <c r="J114" s="812"/>
      <c r="K114" s="812"/>
      <c r="L114" s="812"/>
      <c r="M114" s="812"/>
      <c r="N114" s="812"/>
      <c r="O114" s="812"/>
      <c r="P114" s="6"/>
    </row>
    <row r="115" spans="1:16">
      <c r="A115" s="7"/>
      <c r="B115" s="7"/>
      <c r="C115" s="7"/>
      <c r="D115" s="7"/>
      <c r="E115" s="7"/>
      <c r="F115" s="7"/>
      <c r="G115" s="7"/>
      <c r="H115" s="7"/>
      <c r="I115" s="812"/>
      <c r="J115" s="812"/>
      <c r="K115" s="812"/>
      <c r="L115" s="812"/>
      <c r="M115" s="812"/>
      <c r="N115" s="812"/>
      <c r="O115" s="812"/>
      <c r="P115" s="6"/>
    </row>
    <row r="116" spans="1:16">
      <c r="A116" s="809"/>
      <c r="B116" s="809"/>
      <c r="C116" s="809"/>
      <c r="D116" s="809"/>
      <c r="E116" s="809"/>
      <c r="F116" s="809"/>
      <c r="G116" s="809"/>
      <c r="H116" s="809"/>
      <c r="I116" s="809"/>
      <c r="J116" s="809"/>
      <c r="K116" s="851"/>
      <c r="L116" s="851"/>
      <c r="M116" s="851"/>
      <c r="N116" s="851"/>
      <c r="O116" s="851"/>
      <c r="P116" s="6"/>
    </row>
  </sheetData>
  <mergeCells count="42">
    <mergeCell ref="A111:O111"/>
    <mergeCell ref="I112:O112"/>
    <mergeCell ref="B113:D114"/>
    <mergeCell ref="I113:O115"/>
    <mergeCell ref="A116:J116"/>
    <mergeCell ref="K116:O116"/>
    <mergeCell ref="J105:O105"/>
    <mergeCell ref="A106:C106"/>
    <mergeCell ref="D106:H106"/>
    <mergeCell ref="J106:O106"/>
    <mergeCell ref="A109:C109"/>
    <mergeCell ref="D109:H109"/>
    <mergeCell ref="J109:O109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26">
    <tabColor rgb="FF0070C0"/>
  </sheetPr>
  <dimension ref="A1:R115"/>
  <sheetViews>
    <sheetView showGridLines="0" workbookViewId="0">
      <selection activeCell="F98" sqref="F98:I98"/>
    </sheetView>
  </sheetViews>
  <sheetFormatPr defaultRowHeight="15.75"/>
  <cols>
    <col min="1" max="1" width="6.6640625" style="407" customWidth="1"/>
    <col min="2" max="2" width="32.5" style="407" customWidth="1"/>
    <col min="3" max="3" width="19.1640625" style="8" customWidth="1"/>
    <col min="4" max="4" width="36" style="407" customWidth="1"/>
    <col min="5" max="6" width="14.5" style="407" customWidth="1"/>
    <col min="7" max="8" width="14.6640625" style="407" hidden="1" customWidth="1"/>
    <col min="9" max="9" width="17" style="407" bestFit="1" customWidth="1"/>
    <col min="10" max="10" width="9.83203125" style="407" customWidth="1"/>
    <col min="11" max="11" width="8.1640625" style="407" bestFit="1" customWidth="1"/>
    <col min="12" max="12" width="11.1640625" style="407" customWidth="1"/>
    <col min="13" max="13" width="9.83203125" style="407" bestFit="1" customWidth="1"/>
    <col min="14" max="14" width="9.5" style="407" customWidth="1"/>
    <col min="15" max="15" width="18.1640625" style="407" customWidth="1"/>
    <col min="16" max="16" width="12.1640625" style="407" customWidth="1"/>
    <col min="17" max="17" width="11.83203125" style="407" bestFit="1" customWidth="1"/>
    <col min="18" max="16384" width="9.33203125" style="40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636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409"/>
      <c r="G15" s="409"/>
      <c r="H15" s="818" t="s">
        <v>8</v>
      </c>
      <c r="I15" s="818"/>
      <c r="J15" s="818"/>
      <c r="K15" s="818"/>
      <c r="L15" s="818"/>
      <c r="M15" s="818"/>
      <c r="N15" s="818"/>
      <c r="O15" s="818" t="s">
        <v>9</v>
      </c>
      <c r="P15" s="6"/>
    </row>
    <row r="16" spans="1:18" ht="72" customHeight="1">
      <c r="A16" s="818"/>
      <c r="B16" s="818"/>
      <c r="C16" s="409" t="s">
        <v>17</v>
      </c>
      <c r="D16" s="409" t="s">
        <v>18</v>
      </c>
      <c r="E16" s="818"/>
      <c r="F16" s="18" t="s">
        <v>443</v>
      </c>
      <c r="G16" s="18" t="s">
        <v>437</v>
      </c>
      <c r="H16" s="18" t="s">
        <v>436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6" s="16" customFormat="1" ht="11.25">
      <c r="A17" s="410">
        <v>1</v>
      </c>
      <c r="B17" s="410">
        <v>2</v>
      </c>
      <c r="C17" s="824">
        <v>3</v>
      </c>
      <c r="D17" s="825"/>
      <c r="E17" s="14">
        <v>4</v>
      </c>
      <c r="F17" s="14">
        <v>5</v>
      </c>
      <c r="G17" s="14">
        <v>5</v>
      </c>
      <c r="H17" s="14">
        <v>5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6" ht="24.75" customHeight="1">
      <c r="A18" s="31"/>
      <c r="B18" s="826" t="s">
        <v>7</v>
      </c>
      <c r="C18" s="826"/>
      <c r="D18" s="826"/>
      <c r="E18" s="32">
        <f t="shared" ref="E18:L18" si="0">SUM(E20:E95)</f>
        <v>101111624</v>
      </c>
      <c r="F18" s="32">
        <f t="shared" si="0"/>
        <v>101111624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SUM(N20:N95)</f>
        <v>0</v>
      </c>
      <c r="O18" s="33"/>
      <c r="P18" s="6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SUM(E20:E36)</f>
        <v>101111624</v>
      </c>
      <c r="F19" s="35">
        <f>SUM(F20:F36)</f>
        <v>101111624</v>
      </c>
      <c r="G19" s="35">
        <f>SUM(G20:G36)</f>
        <v>0</v>
      </c>
      <c r="H19" s="35">
        <f>SUM(H20:H36)</f>
        <v>0</v>
      </c>
      <c r="I19" s="35">
        <f>SUM(I20:I36)</f>
        <v>0</v>
      </c>
      <c r="J19" s="35">
        <f t="shared" ref="J19:N19" si="1">SUM(J20:J36)</f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6"/>
      <c r="P19" s="10"/>
    </row>
    <row r="20" spans="1:16" ht="24.75" customHeight="1">
      <c r="A20" s="37">
        <v>1</v>
      </c>
      <c r="B20" s="114" t="s">
        <v>315</v>
      </c>
      <c r="C20" s="95" t="s">
        <v>332</v>
      </c>
      <c r="D20" s="39" t="s">
        <v>143</v>
      </c>
      <c r="E20" s="35">
        <f>F20</f>
        <v>7544093</v>
      </c>
      <c r="F20" s="272">
        <v>7544093</v>
      </c>
      <c r="G20" s="112"/>
      <c r="H20" s="112"/>
      <c r="I20" s="40"/>
      <c r="J20" s="40"/>
      <c r="K20" s="35"/>
      <c r="L20" s="40"/>
      <c r="M20" s="35"/>
      <c r="N20" s="35"/>
      <c r="O20" s="80"/>
      <c r="P20" s="10"/>
    </row>
    <row r="21" spans="1:16" ht="24.75" customHeight="1">
      <c r="A21" s="37">
        <v>2</v>
      </c>
      <c r="B21" s="114" t="s">
        <v>316</v>
      </c>
      <c r="C21" s="95" t="s">
        <v>333</v>
      </c>
      <c r="D21" s="39" t="s">
        <v>143</v>
      </c>
      <c r="E21" s="35">
        <f t="shared" ref="E21:E36" si="2">F21</f>
        <v>5717279</v>
      </c>
      <c r="F21" s="272">
        <v>5717279</v>
      </c>
      <c r="G21" s="112"/>
      <c r="H21" s="112"/>
      <c r="I21" s="40"/>
      <c r="J21" s="40"/>
      <c r="K21" s="35"/>
      <c r="L21" s="40"/>
      <c r="M21" s="35"/>
      <c r="N21" s="35"/>
      <c r="O21" s="80"/>
      <c r="P21" s="10"/>
    </row>
    <row r="22" spans="1:16" ht="24.75" customHeight="1">
      <c r="A22" s="37">
        <v>3</v>
      </c>
      <c r="B22" s="114" t="s">
        <v>317</v>
      </c>
      <c r="C22" s="95" t="s">
        <v>334</v>
      </c>
      <c r="D22" s="39" t="s">
        <v>143</v>
      </c>
      <c r="E22" s="35">
        <f t="shared" si="2"/>
        <v>5830445</v>
      </c>
      <c r="F22" s="272">
        <v>5830445</v>
      </c>
      <c r="G22" s="112"/>
      <c r="H22" s="112"/>
      <c r="I22" s="40"/>
      <c r="J22" s="40"/>
      <c r="K22" s="35"/>
      <c r="L22" s="35"/>
      <c r="M22" s="35"/>
      <c r="N22" s="35"/>
      <c r="O22" s="80"/>
      <c r="P22" s="10"/>
    </row>
    <row r="23" spans="1:16" ht="24.75" customHeight="1">
      <c r="A23" s="37">
        <v>4</v>
      </c>
      <c r="B23" s="115" t="s">
        <v>318</v>
      </c>
      <c r="C23" s="95" t="s">
        <v>335</v>
      </c>
      <c r="D23" s="39" t="s">
        <v>143</v>
      </c>
      <c r="E23" s="35">
        <f t="shared" si="2"/>
        <v>5070619</v>
      </c>
      <c r="F23" s="272">
        <v>5070619</v>
      </c>
      <c r="G23" s="112"/>
      <c r="H23" s="112"/>
      <c r="I23" s="40"/>
      <c r="J23" s="40"/>
      <c r="K23" s="35"/>
      <c r="L23" s="35"/>
      <c r="M23" s="35"/>
      <c r="N23" s="35"/>
      <c r="O23" s="367"/>
      <c r="P23" s="10"/>
    </row>
    <row r="24" spans="1:16" ht="24.75" customHeight="1">
      <c r="A24" s="37">
        <v>5</v>
      </c>
      <c r="B24" s="115" t="s">
        <v>319</v>
      </c>
      <c r="C24" s="95" t="s">
        <v>336</v>
      </c>
      <c r="D24" s="39" t="s">
        <v>143</v>
      </c>
      <c r="E24" s="35">
        <f t="shared" si="2"/>
        <v>5645759</v>
      </c>
      <c r="F24" s="272">
        <v>5645759</v>
      </c>
      <c r="G24" s="112"/>
      <c r="H24" s="112"/>
      <c r="I24" s="40"/>
      <c r="J24" s="40"/>
      <c r="K24" s="35"/>
      <c r="L24" s="35"/>
      <c r="M24" s="35"/>
      <c r="N24" s="35"/>
      <c r="O24" s="36"/>
      <c r="P24" s="10"/>
    </row>
    <row r="25" spans="1:16" s="12" customFormat="1" ht="24.75" customHeight="1">
      <c r="A25" s="37">
        <v>6</v>
      </c>
      <c r="B25" s="116" t="s">
        <v>320</v>
      </c>
      <c r="C25" s="95" t="s">
        <v>337</v>
      </c>
      <c r="D25" s="39" t="s">
        <v>143</v>
      </c>
      <c r="E25" s="35">
        <f t="shared" si="2"/>
        <v>5794759</v>
      </c>
      <c r="F25" s="272">
        <v>5794759</v>
      </c>
      <c r="G25" s="112"/>
      <c r="H25" s="112"/>
      <c r="I25" s="40"/>
      <c r="J25" s="43"/>
      <c r="K25" s="44"/>
      <c r="L25" s="44"/>
      <c r="M25" s="44"/>
      <c r="N25" s="44"/>
      <c r="O25" s="45"/>
      <c r="P25" s="10"/>
    </row>
    <row r="26" spans="1:16" ht="24.75" customHeight="1">
      <c r="A26" s="37">
        <v>7</v>
      </c>
      <c r="B26" s="115" t="s">
        <v>321</v>
      </c>
      <c r="C26" s="95" t="s">
        <v>338</v>
      </c>
      <c r="D26" s="39" t="s">
        <v>143</v>
      </c>
      <c r="E26" s="35">
        <f t="shared" si="2"/>
        <v>5496759</v>
      </c>
      <c r="F26" s="272">
        <v>5496759</v>
      </c>
      <c r="G26" s="112"/>
      <c r="H26" s="112"/>
      <c r="I26" s="40"/>
      <c r="J26" s="40"/>
      <c r="K26" s="35"/>
      <c r="L26" s="35"/>
      <c r="M26" s="35"/>
      <c r="N26" s="35"/>
      <c r="O26" s="36"/>
      <c r="P26" s="10"/>
    </row>
    <row r="27" spans="1:16" ht="24.75" customHeight="1">
      <c r="A27" s="37">
        <v>8</v>
      </c>
      <c r="B27" s="115" t="s">
        <v>322</v>
      </c>
      <c r="C27" s="95" t="s">
        <v>339</v>
      </c>
      <c r="D27" s="39" t="s">
        <v>143</v>
      </c>
      <c r="E27" s="35">
        <f t="shared" si="2"/>
        <v>6147889</v>
      </c>
      <c r="F27" s="272">
        <v>6147889</v>
      </c>
      <c r="G27" s="112"/>
      <c r="H27" s="112"/>
      <c r="I27" s="40"/>
      <c r="J27" s="40"/>
      <c r="K27" s="35"/>
      <c r="L27" s="35"/>
      <c r="M27" s="35"/>
      <c r="N27" s="35"/>
      <c r="O27" s="367"/>
      <c r="P27" s="10"/>
    </row>
    <row r="28" spans="1:16" ht="24.75" customHeight="1">
      <c r="A28" s="37">
        <v>9</v>
      </c>
      <c r="B28" s="115" t="s">
        <v>323</v>
      </c>
      <c r="C28" s="95" t="s">
        <v>340</v>
      </c>
      <c r="D28" s="39" t="s">
        <v>143</v>
      </c>
      <c r="E28" s="35">
        <f t="shared" si="2"/>
        <v>6624615</v>
      </c>
      <c r="F28" s="272">
        <v>6624615</v>
      </c>
      <c r="G28" s="112"/>
      <c r="H28" s="112"/>
      <c r="I28" s="40"/>
      <c r="J28" s="40"/>
      <c r="K28" s="35"/>
      <c r="L28" s="35"/>
      <c r="M28" s="35"/>
      <c r="N28" s="35"/>
      <c r="O28" s="80"/>
      <c r="P28" s="10"/>
    </row>
    <row r="29" spans="1:16" ht="24.75" customHeight="1">
      <c r="A29" s="37">
        <v>10</v>
      </c>
      <c r="B29" s="115" t="s">
        <v>324</v>
      </c>
      <c r="C29" s="95" t="s">
        <v>341</v>
      </c>
      <c r="D29" s="39" t="s">
        <v>143</v>
      </c>
      <c r="E29" s="35">
        <f t="shared" si="2"/>
        <v>5998889</v>
      </c>
      <c r="F29" s="272">
        <v>5998889</v>
      </c>
      <c r="G29" s="112"/>
      <c r="H29" s="112"/>
      <c r="I29" s="40"/>
      <c r="J29" s="40"/>
      <c r="K29" s="35"/>
      <c r="L29" s="35"/>
      <c r="M29" s="35"/>
      <c r="N29" s="35"/>
      <c r="O29" s="36"/>
      <c r="P29" s="10"/>
    </row>
    <row r="30" spans="1:16" ht="24.75" customHeight="1">
      <c r="A30" s="37">
        <v>11</v>
      </c>
      <c r="B30" s="115" t="s">
        <v>325</v>
      </c>
      <c r="C30" s="95" t="s">
        <v>342</v>
      </c>
      <c r="D30" s="39" t="s">
        <v>143</v>
      </c>
      <c r="E30" s="35">
        <f t="shared" si="2"/>
        <v>5496759</v>
      </c>
      <c r="F30" s="272">
        <v>5496759</v>
      </c>
      <c r="G30" s="112"/>
      <c r="H30" s="112"/>
      <c r="I30" s="40"/>
      <c r="J30" s="40"/>
      <c r="K30" s="35"/>
      <c r="L30" s="35"/>
      <c r="M30" s="35"/>
      <c r="N30" s="35"/>
      <c r="O30" s="36"/>
      <c r="P30" s="10"/>
    </row>
    <row r="31" spans="1:16" ht="24.75" customHeight="1">
      <c r="A31" s="37">
        <v>12</v>
      </c>
      <c r="B31" s="115" t="s">
        <v>326</v>
      </c>
      <c r="C31" s="95" t="s">
        <v>343</v>
      </c>
      <c r="D31" s="39" t="s">
        <v>143</v>
      </c>
      <c r="E31" s="35">
        <f t="shared" si="2"/>
        <v>6837759</v>
      </c>
      <c r="F31" s="272">
        <v>6837759</v>
      </c>
      <c r="G31" s="112"/>
      <c r="H31" s="112"/>
      <c r="I31" s="40"/>
      <c r="J31" s="40"/>
      <c r="K31" s="35"/>
      <c r="L31" s="35"/>
      <c r="M31" s="35"/>
      <c r="N31" s="35"/>
      <c r="O31" s="370">
        <v>-1043000</v>
      </c>
      <c r="P31" s="10"/>
    </row>
    <row r="32" spans="1:16" ht="24.75" customHeight="1">
      <c r="A32" s="37">
        <v>13</v>
      </c>
      <c r="B32" s="115" t="s">
        <v>327</v>
      </c>
      <c r="C32" s="95" t="s">
        <v>344</v>
      </c>
      <c r="D32" s="39" t="s">
        <v>143</v>
      </c>
      <c r="E32" s="35">
        <f t="shared" si="2"/>
        <v>4939499</v>
      </c>
      <c r="F32" s="272">
        <v>4939499</v>
      </c>
      <c r="G32" s="112"/>
      <c r="H32" s="112"/>
      <c r="I32" s="40"/>
      <c r="J32" s="40"/>
      <c r="K32" s="35"/>
      <c r="L32" s="35"/>
      <c r="M32" s="35"/>
      <c r="N32" s="35"/>
      <c r="O32" s="370">
        <v>0</v>
      </c>
      <c r="P32" s="10"/>
    </row>
    <row r="33" spans="1:17" ht="24.75" customHeight="1">
      <c r="A33" s="37">
        <v>14</v>
      </c>
      <c r="B33" s="117" t="s">
        <v>329</v>
      </c>
      <c r="C33" s="95" t="s">
        <v>346</v>
      </c>
      <c r="D33" s="39" t="s">
        <v>143</v>
      </c>
      <c r="E33" s="35">
        <f t="shared" si="2"/>
        <v>4939499</v>
      </c>
      <c r="F33" s="272">
        <v>4939499</v>
      </c>
      <c r="G33" s="112"/>
      <c r="H33" s="112"/>
      <c r="I33" s="40"/>
      <c r="J33" s="40"/>
      <c r="K33" s="35"/>
      <c r="L33" s="35"/>
      <c r="M33" s="35"/>
      <c r="N33" s="35"/>
      <c r="O33" s="370">
        <v>0</v>
      </c>
      <c r="P33" s="10"/>
    </row>
    <row r="34" spans="1:17" ht="24.75" customHeight="1">
      <c r="A34" s="37">
        <v>15</v>
      </c>
      <c r="B34" s="114" t="s">
        <v>330</v>
      </c>
      <c r="C34" s="95" t="s">
        <v>347</v>
      </c>
      <c r="D34" s="39" t="s">
        <v>143</v>
      </c>
      <c r="E34" s="35">
        <f t="shared" si="2"/>
        <v>8244096</v>
      </c>
      <c r="F34" s="272">
        <v>8244096</v>
      </c>
      <c r="G34" s="112"/>
      <c r="H34" s="112"/>
      <c r="I34" s="40"/>
      <c r="J34" s="40"/>
      <c r="K34" s="35"/>
      <c r="L34" s="35"/>
      <c r="M34" s="35"/>
      <c r="N34" s="35"/>
      <c r="O34" s="370">
        <v>-2784810</v>
      </c>
      <c r="P34" s="10"/>
    </row>
    <row r="35" spans="1:17" ht="24.75" customHeight="1">
      <c r="A35" s="37">
        <v>16</v>
      </c>
      <c r="B35" s="119" t="s">
        <v>198</v>
      </c>
      <c r="C35" s="95" t="s">
        <v>348</v>
      </c>
      <c r="D35" s="39" t="s">
        <v>143</v>
      </c>
      <c r="E35" s="35">
        <f t="shared" si="2"/>
        <v>6204286</v>
      </c>
      <c r="F35" s="272">
        <v>6204286</v>
      </c>
      <c r="G35" s="112"/>
      <c r="H35" s="112"/>
      <c r="I35" s="40"/>
      <c r="J35" s="40"/>
      <c r="K35" s="35"/>
      <c r="L35" s="35"/>
      <c r="M35" s="35"/>
      <c r="N35" s="35"/>
      <c r="O35" s="370">
        <v>-745000</v>
      </c>
      <c r="P35" s="10"/>
    </row>
    <row r="36" spans="1:17" ht="24.75" customHeight="1">
      <c r="A36" s="37">
        <v>17</v>
      </c>
      <c r="B36" s="120" t="s">
        <v>331</v>
      </c>
      <c r="C36" s="102" t="s">
        <v>349</v>
      </c>
      <c r="D36" s="85" t="s">
        <v>143</v>
      </c>
      <c r="E36" s="86">
        <f t="shared" si="2"/>
        <v>4578620</v>
      </c>
      <c r="F36" s="299">
        <v>4578620</v>
      </c>
      <c r="G36" s="122"/>
      <c r="H36" s="122"/>
      <c r="I36" s="87"/>
      <c r="J36" s="87"/>
      <c r="K36" s="86"/>
      <c r="L36" s="86"/>
      <c r="M36" s="86"/>
      <c r="N36" s="86"/>
      <c r="O36" s="169"/>
      <c r="P36" s="10"/>
    </row>
    <row r="37" spans="1:17" ht="18" customHeight="1">
      <c r="A37" s="140" t="s">
        <v>377</v>
      </c>
      <c r="B37" s="866" t="s">
        <v>378</v>
      </c>
      <c r="C37" s="867"/>
      <c r="D37" s="868"/>
      <c r="E37" s="273">
        <v>0</v>
      </c>
      <c r="F37" s="273"/>
      <c r="G37" s="273">
        <v>0</v>
      </c>
      <c r="H37" s="273">
        <v>0</v>
      </c>
      <c r="I37" s="273"/>
      <c r="J37" s="46"/>
      <c r="K37" s="46"/>
      <c r="L37" s="46"/>
      <c r="M37" s="46"/>
      <c r="N37" s="46"/>
      <c r="O37" s="370"/>
      <c r="P37" s="10"/>
      <c r="Q37" s="136"/>
    </row>
    <row r="38" spans="1:17" hidden="1">
      <c r="A38" s="37"/>
      <c r="B38" s="96"/>
      <c r="C38" s="95"/>
      <c r="D38" s="39"/>
      <c r="E38" s="35"/>
      <c r="F38" s="269"/>
      <c r="G38" s="94"/>
      <c r="H38" s="94"/>
      <c r="I38" s="40"/>
      <c r="J38" s="40"/>
      <c r="K38" s="35"/>
      <c r="L38" s="35"/>
      <c r="M38" s="35"/>
      <c r="N38" s="35"/>
      <c r="O38" s="36"/>
      <c r="P38" s="10"/>
    </row>
    <row r="39" spans="1:17" hidden="1">
      <c r="A39" s="37"/>
      <c r="B39" s="96"/>
      <c r="C39" s="95"/>
      <c r="D39" s="39"/>
      <c r="E39" s="35"/>
      <c r="F39" s="269"/>
      <c r="G39" s="94"/>
      <c r="H39" s="94"/>
      <c r="I39" s="40"/>
      <c r="J39" s="40"/>
      <c r="K39" s="35"/>
      <c r="L39" s="40"/>
      <c r="M39" s="35"/>
      <c r="N39" s="35"/>
      <c r="O39" s="36"/>
      <c r="P39" s="10"/>
    </row>
    <row r="40" spans="1:17" hidden="1">
      <c r="A40" s="37"/>
      <c r="B40" s="96"/>
      <c r="C40" s="95"/>
      <c r="D40" s="39"/>
      <c r="E40" s="35"/>
      <c r="F40" s="269"/>
      <c r="G40" s="94"/>
      <c r="H40" s="94"/>
      <c r="I40" s="40"/>
      <c r="J40" s="40"/>
      <c r="K40" s="35"/>
      <c r="L40" s="35"/>
      <c r="M40" s="35"/>
      <c r="N40" s="35"/>
      <c r="O40" s="36"/>
      <c r="P40" s="10"/>
    </row>
    <row r="41" spans="1:17" hidden="1">
      <c r="A41" s="37"/>
      <c r="B41" s="98"/>
      <c r="C41" s="95"/>
      <c r="D41" s="39"/>
      <c r="E41" s="35"/>
      <c r="F41" s="269"/>
      <c r="G41" s="94"/>
      <c r="H41" s="94"/>
      <c r="I41" s="40"/>
      <c r="J41" s="40"/>
      <c r="K41" s="35"/>
      <c r="L41" s="35"/>
      <c r="M41" s="35"/>
      <c r="N41" s="35"/>
      <c r="O41" s="36"/>
      <c r="P41" s="10"/>
    </row>
    <row r="42" spans="1:17" hidden="1">
      <c r="A42" s="37"/>
      <c r="B42" s="96"/>
      <c r="C42" s="95"/>
      <c r="D42" s="39"/>
      <c r="E42" s="35"/>
      <c r="F42" s="269"/>
      <c r="G42" s="94"/>
      <c r="H42" s="94"/>
      <c r="I42" s="40"/>
      <c r="J42" s="40"/>
      <c r="K42" s="35"/>
      <c r="L42" s="40"/>
      <c r="M42" s="35"/>
      <c r="N42" s="35"/>
      <c r="O42" s="36"/>
      <c r="P42" s="10"/>
    </row>
    <row r="43" spans="1:17" hidden="1">
      <c r="A43" s="37"/>
      <c r="B43" s="96"/>
      <c r="C43" s="95"/>
      <c r="D43" s="39"/>
      <c r="E43" s="35"/>
      <c r="F43" s="269"/>
      <c r="G43" s="94"/>
      <c r="H43" s="94"/>
      <c r="I43" s="40"/>
      <c r="J43" s="40"/>
      <c r="K43" s="35"/>
      <c r="L43" s="35"/>
      <c r="M43" s="35"/>
      <c r="N43" s="35"/>
      <c r="O43" s="36"/>
      <c r="P43" s="10"/>
    </row>
    <row r="44" spans="1:17" hidden="1">
      <c r="A44" s="37"/>
      <c r="B44" s="96"/>
      <c r="C44" s="95"/>
      <c r="D44" s="39"/>
      <c r="E44" s="35"/>
      <c r="F44" s="269"/>
      <c r="G44" s="94"/>
      <c r="H44" s="94"/>
      <c r="I44" s="40"/>
      <c r="J44" s="40"/>
      <c r="K44" s="35"/>
      <c r="L44" s="35"/>
      <c r="M44" s="35"/>
      <c r="N44" s="35"/>
      <c r="O44" s="78"/>
      <c r="P44" s="10"/>
    </row>
    <row r="45" spans="1:17" hidden="1">
      <c r="A45" s="37"/>
      <c r="B45" s="96"/>
      <c r="C45" s="95"/>
      <c r="D45" s="39"/>
      <c r="E45" s="35"/>
      <c r="F45" s="269"/>
      <c r="G45" s="94"/>
      <c r="H45" s="94"/>
      <c r="I45" s="40"/>
      <c r="J45" s="40"/>
      <c r="K45" s="35"/>
      <c r="L45" s="35"/>
      <c r="M45" s="35"/>
      <c r="N45" s="35"/>
      <c r="O45" s="78"/>
      <c r="P45" s="10"/>
    </row>
    <row r="46" spans="1:17" hidden="1">
      <c r="A46" s="37"/>
      <c r="B46" s="96"/>
      <c r="C46" s="95"/>
      <c r="D46" s="39"/>
      <c r="E46" s="35"/>
      <c r="F46" s="269"/>
      <c r="G46" s="94"/>
      <c r="H46" s="94"/>
      <c r="I46" s="40"/>
      <c r="J46" s="40"/>
      <c r="K46" s="35"/>
      <c r="L46" s="35"/>
      <c r="M46" s="35"/>
      <c r="N46" s="35"/>
      <c r="O46" s="78"/>
      <c r="P46" s="10"/>
    </row>
    <row r="47" spans="1:17" hidden="1">
      <c r="A47" s="37"/>
      <c r="B47" s="96"/>
      <c r="C47" s="95"/>
      <c r="D47" s="39"/>
      <c r="E47" s="35"/>
      <c r="F47" s="269"/>
      <c r="G47" s="94"/>
      <c r="H47" s="94"/>
      <c r="I47" s="40"/>
      <c r="J47" s="40"/>
      <c r="K47" s="35"/>
      <c r="L47" s="35"/>
      <c r="M47" s="35"/>
      <c r="N47" s="35"/>
      <c r="O47" s="78"/>
      <c r="P47" s="10"/>
    </row>
    <row r="48" spans="1:17" hidden="1">
      <c r="A48" s="37"/>
      <c r="B48" s="96"/>
      <c r="C48" s="95"/>
      <c r="D48" s="39"/>
      <c r="E48" s="35"/>
      <c r="F48" s="269"/>
      <c r="G48" s="94"/>
      <c r="H48" s="94"/>
      <c r="I48" s="40"/>
      <c r="J48" s="40"/>
      <c r="K48" s="35"/>
      <c r="L48" s="35"/>
      <c r="M48" s="35"/>
      <c r="N48" s="35"/>
      <c r="O48" s="78"/>
      <c r="P48" s="10"/>
    </row>
    <row r="49" spans="1:16" hidden="1">
      <c r="A49" s="37"/>
      <c r="B49" s="96"/>
      <c r="C49" s="95"/>
      <c r="D49" s="39"/>
      <c r="E49" s="35"/>
      <c r="F49" s="269"/>
      <c r="G49" s="94"/>
      <c r="H49" s="94"/>
      <c r="I49" s="40"/>
      <c r="J49" s="40"/>
      <c r="K49" s="35"/>
      <c r="L49" s="35"/>
      <c r="M49" s="35"/>
      <c r="N49" s="35"/>
      <c r="O49" s="78"/>
      <c r="P49" s="10"/>
    </row>
    <row r="50" spans="1:16" hidden="1">
      <c r="A50" s="37"/>
      <c r="B50" s="96"/>
      <c r="C50" s="95"/>
      <c r="D50" s="39"/>
      <c r="E50" s="35"/>
      <c r="F50" s="269"/>
      <c r="G50" s="94"/>
      <c r="H50" s="94"/>
      <c r="I50" s="40"/>
      <c r="J50" s="40"/>
      <c r="K50" s="35"/>
      <c r="L50" s="35"/>
      <c r="M50" s="35"/>
      <c r="N50" s="35"/>
      <c r="O50" s="78"/>
      <c r="P50" s="10"/>
    </row>
    <row r="51" spans="1:16" hidden="1">
      <c r="A51" s="37"/>
      <c r="B51" s="98"/>
      <c r="C51" s="95"/>
      <c r="D51" s="39"/>
      <c r="E51" s="35"/>
      <c r="F51" s="269"/>
      <c r="G51" s="94"/>
      <c r="H51" s="94"/>
      <c r="I51" s="40"/>
      <c r="J51" s="40"/>
      <c r="K51" s="35"/>
      <c r="L51" s="35"/>
      <c r="M51" s="35"/>
      <c r="N51" s="35"/>
      <c r="O51" s="78"/>
      <c r="P51" s="10"/>
    </row>
    <row r="52" spans="1:16" hidden="1">
      <c r="A52" s="37"/>
      <c r="B52" s="96"/>
      <c r="C52" s="95"/>
      <c r="D52" s="39"/>
      <c r="E52" s="35"/>
      <c r="F52" s="269"/>
      <c r="G52" s="94"/>
      <c r="H52" s="94"/>
      <c r="I52" s="40"/>
      <c r="J52" s="40"/>
      <c r="K52" s="35"/>
      <c r="L52" s="40"/>
      <c r="M52" s="35"/>
      <c r="N52" s="35"/>
      <c r="O52" s="78"/>
      <c r="P52" s="10"/>
    </row>
    <row r="53" spans="1:16" hidden="1">
      <c r="A53" s="37"/>
      <c r="B53" s="96"/>
      <c r="C53" s="95"/>
      <c r="D53" s="39"/>
      <c r="E53" s="35"/>
      <c r="F53" s="269"/>
      <c r="G53" s="94"/>
      <c r="H53" s="94"/>
      <c r="I53" s="40"/>
      <c r="J53" s="40"/>
      <c r="K53" s="35"/>
      <c r="L53" s="35"/>
      <c r="M53" s="35"/>
      <c r="N53" s="35"/>
      <c r="O53" s="78"/>
      <c r="P53" s="10"/>
    </row>
    <row r="54" spans="1:16" s="12" customFormat="1" hidden="1">
      <c r="A54" s="41"/>
      <c r="B54" s="96"/>
      <c r="C54" s="95"/>
      <c r="D54" s="39"/>
      <c r="E54" s="35"/>
      <c r="F54" s="269"/>
      <c r="G54" s="94"/>
      <c r="H54" s="94"/>
      <c r="I54" s="43"/>
      <c r="J54" s="43"/>
      <c r="K54" s="44"/>
      <c r="L54" s="44"/>
      <c r="M54" s="44"/>
      <c r="N54" s="44"/>
      <c r="O54" s="79"/>
      <c r="P54" s="11"/>
    </row>
    <row r="55" spans="1:16" hidden="1">
      <c r="A55" s="37"/>
      <c r="B55" s="96"/>
      <c r="C55" s="95"/>
      <c r="D55" s="39"/>
      <c r="E55" s="35"/>
      <c r="F55" s="269"/>
      <c r="G55" s="94"/>
      <c r="H55" s="94"/>
      <c r="I55" s="40"/>
      <c r="J55" s="40"/>
      <c r="K55" s="35"/>
      <c r="L55" s="35"/>
      <c r="M55" s="35"/>
      <c r="N55" s="35"/>
      <c r="O55" s="78"/>
      <c r="P55" s="10"/>
    </row>
    <row r="56" spans="1:16" hidden="1">
      <c r="A56" s="37"/>
      <c r="B56" s="96"/>
      <c r="C56" s="95"/>
      <c r="D56" s="39"/>
      <c r="E56" s="35"/>
      <c r="F56" s="269"/>
      <c r="G56" s="94"/>
      <c r="H56" s="94"/>
      <c r="I56" s="40"/>
      <c r="J56" s="40"/>
      <c r="K56" s="35"/>
      <c r="L56" s="35"/>
      <c r="M56" s="35"/>
      <c r="N56" s="35"/>
      <c r="O56" s="81"/>
      <c r="P56" s="10"/>
    </row>
    <row r="57" spans="1:16" hidden="1">
      <c r="A57" s="37"/>
      <c r="B57" s="96"/>
      <c r="C57" s="95"/>
      <c r="D57" s="39"/>
      <c r="E57" s="35"/>
      <c r="F57" s="269"/>
      <c r="G57" s="94"/>
      <c r="H57" s="94"/>
      <c r="I57" s="40"/>
      <c r="J57" s="40"/>
      <c r="K57" s="35"/>
      <c r="L57" s="35"/>
      <c r="M57" s="35"/>
      <c r="N57" s="35"/>
      <c r="O57" s="82"/>
      <c r="P57" s="10"/>
    </row>
    <row r="58" spans="1:16" hidden="1">
      <c r="A58" s="37"/>
      <c r="B58" s="96"/>
      <c r="C58" s="95"/>
      <c r="D58" s="39"/>
      <c r="E58" s="35"/>
      <c r="F58" s="269"/>
      <c r="G58" s="94"/>
      <c r="H58" s="94"/>
      <c r="I58" s="40"/>
      <c r="J58" s="40"/>
      <c r="K58" s="35"/>
      <c r="L58" s="35"/>
      <c r="M58" s="35"/>
      <c r="N58" s="35"/>
      <c r="O58" s="83"/>
      <c r="P58" s="10"/>
    </row>
    <row r="59" spans="1:16" hidden="1">
      <c r="A59" s="37"/>
      <c r="B59" s="96"/>
      <c r="C59" s="95"/>
      <c r="D59" s="39"/>
      <c r="E59" s="35"/>
      <c r="F59" s="269"/>
      <c r="G59" s="94"/>
      <c r="H59" s="94"/>
      <c r="I59" s="40"/>
      <c r="J59" s="40"/>
      <c r="K59" s="35"/>
      <c r="L59" s="35"/>
      <c r="M59" s="35"/>
      <c r="N59" s="35"/>
      <c r="O59" s="83"/>
      <c r="P59" s="10"/>
    </row>
    <row r="60" spans="1:16" hidden="1">
      <c r="A60" s="37"/>
      <c r="B60" s="98"/>
      <c r="C60" s="95"/>
      <c r="D60" s="39"/>
      <c r="E60" s="35"/>
      <c r="F60" s="269"/>
      <c r="G60" s="94"/>
      <c r="H60" s="94"/>
      <c r="I60" s="40"/>
      <c r="J60" s="40"/>
      <c r="K60" s="35"/>
      <c r="L60" s="35"/>
      <c r="M60" s="35"/>
      <c r="N60" s="35"/>
      <c r="O60" s="83"/>
      <c r="P60" s="10"/>
    </row>
    <row r="61" spans="1:16" hidden="1">
      <c r="A61" s="37"/>
      <c r="B61" s="96"/>
      <c r="C61" s="95"/>
      <c r="D61" s="39"/>
      <c r="E61" s="35"/>
      <c r="F61" s="269"/>
      <c r="G61" s="94"/>
      <c r="H61" s="94"/>
      <c r="I61" s="40"/>
      <c r="J61" s="40"/>
      <c r="K61" s="35"/>
      <c r="L61" s="35"/>
      <c r="M61" s="35"/>
      <c r="N61" s="35"/>
      <c r="O61" s="83"/>
      <c r="P61" s="10"/>
    </row>
    <row r="62" spans="1:16" hidden="1">
      <c r="A62" s="37"/>
      <c r="B62" s="96"/>
      <c r="C62" s="95"/>
      <c r="D62" s="39"/>
      <c r="E62" s="35"/>
      <c r="F62" s="269"/>
      <c r="G62" s="94"/>
      <c r="H62" s="94"/>
      <c r="I62" s="40"/>
      <c r="J62" s="40"/>
      <c r="K62" s="35"/>
      <c r="L62" s="35"/>
      <c r="M62" s="35"/>
      <c r="N62" s="35"/>
      <c r="O62" s="83"/>
      <c r="P62" s="10"/>
    </row>
    <row r="63" spans="1:16" hidden="1">
      <c r="A63" s="37"/>
      <c r="B63" s="96"/>
      <c r="C63" s="95"/>
      <c r="D63" s="39"/>
      <c r="E63" s="35"/>
      <c r="F63" s="269"/>
      <c r="G63" s="94"/>
      <c r="H63" s="94"/>
      <c r="I63" s="40"/>
      <c r="J63" s="40"/>
      <c r="K63" s="35"/>
      <c r="L63" s="35"/>
      <c r="M63" s="35"/>
      <c r="N63" s="35"/>
      <c r="O63" s="83"/>
      <c r="P63" s="10"/>
    </row>
    <row r="64" spans="1:16" hidden="1">
      <c r="A64" s="37"/>
      <c r="B64" s="99"/>
      <c r="C64" s="100"/>
      <c r="D64" s="39"/>
      <c r="E64" s="35"/>
      <c r="F64" s="269"/>
      <c r="G64" s="94"/>
      <c r="H64" s="94"/>
      <c r="I64" s="40"/>
      <c r="J64" s="40"/>
      <c r="K64" s="35"/>
      <c r="L64" s="35"/>
      <c r="M64" s="35"/>
      <c r="N64" s="35"/>
      <c r="O64" s="83"/>
      <c r="P64" s="10"/>
    </row>
    <row r="65" spans="1:16" hidden="1">
      <c r="A65" s="37"/>
      <c r="B65" s="96"/>
      <c r="C65" s="95"/>
      <c r="D65" s="39"/>
      <c r="E65" s="35"/>
      <c r="F65" s="269"/>
      <c r="G65" s="94"/>
      <c r="H65" s="94"/>
      <c r="I65" s="40"/>
      <c r="J65" s="40"/>
      <c r="K65" s="35"/>
      <c r="L65" s="35"/>
      <c r="M65" s="35"/>
      <c r="N65" s="35"/>
      <c r="O65" s="81"/>
      <c r="P65" s="10"/>
    </row>
    <row r="66" spans="1:16" s="12" customFormat="1" hidden="1">
      <c r="A66" s="37"/>
      <c r="B66" s="96"/>
      <c r="C66" s="95"/>
      <c r="D66" s="39"/>
      <c r="E66" s="35"/>
      <c r="F66" s="269"/>
      <c r="G66" s="94"/>
      <c r="H66" s="94"/>
      <c r="I66" s="43"/>
      <c r="J66" s="43"/>
      <c r="K66" s="44"/>
      <c r="L66" s="44"/>
      <c r="M66" s="44"/>
      <c r="N66" s="44"/>
      <c r="O66" s="79"/>
      <c r="P66" s="11"/>
    </row>
    <row r="67" spans="1:16" hidden="1">
      <c r="A67" s="37"/>
      <c r="B67" s="96"/>
      <c r="C67" s="97"/>
      <c r="D67" s="39"/>
      <c r="E67" s="35"/>
      <c r="F67" s="269"/>
      <c r="G67" s="94"/>
      <c r="H67" s="94"/>
      <c r="I67" s="40"/>
      <c r="J67" s="40"/>
      <c r="K67" s="35"/>
      <c r="L67" s="35"/>
      <c r="M67" s="35"/>
      <c r="N67" s="35"/>
      <c r="O67" s="36"/>
      <c r="P67" s="10"/>
    </row>
    <row r="68" spans="1:16" hidden="1">
      <c r="A68" s="37"/>
      <c r="B68" s="96"/>
      <c r="C68" s="95"/>
      <c r="D68" s="39"/>
      <c r="E68" s="35"/>
      <c r="F68" s="269"/>
      <c r="G68" s="94"/>
      <c r="H68" s="94"/>
      <c r="I68" s="40"/>
      <c r="J68" s="40"/>
      <c r="K68" s="35"/>
      <c r="L68" s="35"/>
      <c r="M68" s="35"/>
      <c r="N68" s="35"/>
      <c r="O68" s="36"/>
      <c r="P68" s="10"/>
    </row>
    <row r="69" spans="1:16" hidden="1">
      <c r="A69" s="37"/>
      <c r="B69" s="96"/>
      <c r="C69" s="95"/>
      <c r="D69" s="39"/>
      <c r="E69" s="35"/>
      <c r="F69" s="269"/>
      <c r="G69" s="94"/>
      <c r="H69" s="94"/>
      <c r="I69" s="40"/>
      <c r="J69" s="40"/>
      <c r="K69" s="35"/>
      <c r="L69" s="40"/>
      <c r="M69" s="35"/>
      <c r="N69" s="35"/>
      <c r="O69" s="36"/>
      <c r="P69" s="10"/>
    </row>
    <row r="70" spans="1:16" hidden="1">
      <c r="A70" s="37"/>
      <c r="B70" s="96"/>
      <c r="C70" s="95"/>
      <c r="D70" s="39"/>
      <c r="E70" s="35"/>
      <c r="F70" s="269"/>
      <c r="G70" s="94"/>
      <c r="H70" s="94"/>
      <c r="I70" s="40"/>
      <c r="J70" s="40"/>
      <c r="K70" s="35"/>
      <c r="L70" s="35"/>
      <c r="M70" s="35"/>
      <c r="N70" s="35"/>
      <c r="O70" s="83"/>
      <c r="P70" s="10"/>
    </row>
    <row r="71" spans="1:16" hidden="1">
      <c r="A71" s="37"/>
      <c r="B71" s="96"/>
      <c r="C71" s="95"/>
      <c r="D71" s="39"/>
      <c r="E71" s="35"/>
      <c r="F71" s="269"/>
      <c r="G71" s="94"/>
      <c r="H71" s="94"/>
      <c r="I71" s="40"/>
      <c r="J71" s="40"/>
      <c r="K71" s="35"/>
      <c r="L71" s="35"/>
      <c r="M71" s="35"/>
      <c r="N71" s="35"/>
      <c r="O71" s="83"/>
      <c r="P71" s="10"/>
    </row>
    <row r="72" spans="1:16" hidden="1">
      <c r="A72" s="37"/>
      <c r="B72" s="96"/>
      <c r="C72" s="95"/>
      <c r="D72" s="39"/>
      <c r="E72" s="35"/>
      <c r="F72" s="269"/>
      <c r="G72" s="94"/>
      <c r="H72" s="94"/>
      <c r="I72" s="40"/>
      <c r="J72" s="40"/>
      <c r="K72" s="35"/>
      <c r="L72" s="35"/>
      <c r="M72" s="35"/>
      <c r="N72" s="35"/>
      <c r="O72" s="83"/>
      <c r="P72" s="10"/>
    </row>
    <row r="73" spans="1:16" hidden="1">
      <c r="A73" s="37"/>
      <c r="B73" s="96"/>
      <c r="C73" s="95"/>
      <c r="D73" s="39"/>
      <c r="E73" s="35"/>
      <c r="F73" s="269"/>
      <c r="G73" s="94"/>
      <c r="H73" s="94"/>
      <c r="I73" s="40"/>
      <c r="J73" s="40"/>
      <c r="K73" s="35"/>
      <c r="L73" s="35"/>
      <c r="M73" s="35"/>
      <c r="N73" s="35"/>
      <c r="O73" s="81"/>
      <c r="P73" s="10"/>
    </row>
    <row r="74" spans="1:16" s="12" customFormat="1" hidden="1">
      <c r="A74" s="37"/>
      <c r="B74" s="96"/>
      <c r="C74" s="95"/>
      <c r="D74" s="39"/>
      <c r="E74" s="35"/>
      <c r="F74" s="269"/>
      <c r="G74" s="94"/>
      <c r="H74" s="94"/>
      <c r="I74" s="43"/>
      <c r="J74" s="43"/>
      <c r="K74" s="44"/>
      <c r="L74" s="44"/>
      <c r="M74" s="44"/>
      <c r="N74" s="44"/>
      <c r="O74" s="79"/>
      <c r="P74" s="11"/>
    </row>
    <row r="75" spans="1:16" hidden="1">
      <c r="A75" s="37"/>
      <c r="B75" s="96"/>
      <c r="C75" s="95"/>
      <c r="D75" s="39"/>
      <c r="E75" s="35"/>
      <c r="F75" s="269"/>
      <c r="G75" s="94"/>
      <c r="H75" s="94"/>
      <c r="I75" s="40"/>
      <c r="J75" s="40"/>
      <c r="K75" s="35"/>
      <c r="L75" s="35"/>
      <c r="M75" s="35"/>
      <c r="N75" s="35"/>
      <c r="O75" s="36"/>
      <c r="P75" s="10"/>
    </row>
    <row r="76" spans="1:16" hidden="1">
      <c r="A76" s="37"/>
      <c r="B76" s="96"/>
      <c r="C76" s="95"/>
      <c r="D76" s="39"/>
      <c r="E76" s="35"/>
      <c r="F76" s="269"/>
      <c r="G76" s="94"/>
      <c r="H76" s="94"/>
      <c r="I76" s="40"/>
      <c r="J76" s="40"/>
      <c r="K76" s="35"/>
      <c r="L76" s="35"/>
      <c r="M76" s="35"/>
      <c r="N76" s="35"/>
      <c r="O76" s="36"/>
      <c r="P76" s="10"/>
    </row>
    <row r="77" spans="1:16" hidden="1">
      <c r="A77" s="37"/>
      <c r="B77" s="96"/>
      <c r="C77" s="95"/>
      <c r="D77" s="39"/>
      <c r="E77" s="35"/>
      <c r="F77" s="269"/>
      <c r="G77" s="94"/>
      <c r="H77" s="94"/>
      <c r="I77" s="40"/>
      <c r="J77" s="40"/>
      <c r="K77" s="35"/>
      <c r="L77" s="40"/>
      <c r="M77" s="35"/>
      <c r="N77" s="35"/>
      <c r="O77" s="36"/>
      <c r="P77" s="10"/>
    </row>
    <row r="78" spans="1:16" hidden="1">
      <c r="A78" s="37"/>
      <c r="B78" s="96"/>
      <c r="C78" s="95"/>
      <c r="D78" s="39"/>
      <c r="E78" s="35"/>
      <c r="F78" s="269"/>
      <c r="G78" s="94"/>
      <c r="H78" s="94"/>
      <c r="I78" s="40"/>
      <c r="J78" s="40"/>
      <c r="K78" s="35"/>
      <c r="L78" s="35"/>
      <c r="M78" s="35"/>
      <c r="N78" s="35"/>
      <c r="O78" s="83"/>
      <c r="P78" s="10"/>
    </row>
    <row r="79" spans="1:16" hidden="1">
      <c r="A79" s="37"/>
      <c r="B79" s="96"/>
      <c r="C79" s="95"/>
      <c r="D79" s="39"/>
      <c r="E79" s="35"/>
      <c r="F79" s="269"/>
      <c r="G79" s="94"/>
      <c r="H79" s="94"/>
      <c r="I79" s="40"/>
      <c r="J79" s="40"/>
      <c r="K79" s="35"/>
      <c r="L79" s="35"/>
      <c r="M79" s="35"/>
      <c r="N79" s="35"/>
      <c r="O79" s="83"/>
      <c r="P79" s="10"/>
    </row>
    <row r="80" spans="1:16" hidden="1">
      <c r="A80" s="37"/>
      <c r="B80" s="96"/>
      <c r="C80" s="95"/>
      <c r="D80" s="39"/>
      <c r="E80" s="35"/>
      <c r="F80" s="269"/>
      <c r="G80" s="94"/>
      <c r="H80" s="94"/>
      <c r="I80" s="40"/>
      <c r="J80" s="40"/>
      <c r="K80" s="35"/>
      <c r="L80" s="35"/>
      <c r="M80" s="35"/>
      <c r="N80" s="35"/>
      <c r="O80" s="83"/>
      <c r="P80" s="10"/>
    </row>
    <row r="81" spans="1:16" hidden="1">
      <c r="A81" s="37"/>
      <c r="B81" s="96"/>
      <c r="C81" s="95"/>
      <c r="D81" s="39"/>
      <c r="E81" s="35"/>
      <c r="F81" s="269"/>
      <c r="G81" s="94"/>
      <c r="H81" s="94"/>
      <c r="I81" s="40"/>
      <c r="J81" s="40"/>
      <c r="K81" s="35"/>
      <c r="L81" s="35"/>
      <c r="M81" s="35"/>
      <c r="N81" s="35"/>
      <c r="O81" s="81"/>
      <c r="P81" s="10"/>
    </row>
    <row r="82" spans="1:16" s="12" customFormat="1" hidden="1">
      <c r="A82" s="37"/>
      <c r="B82" s="96"/>
      <c r="C82" s="95"/>
      <c r="D82" s="39"/>
      <c r="E82" s="35"/>
      <c r="F82" s="269"/>
      <c r="G82" s="94"/>
      <c r="H82" s="94"/>
      <c r="I82" s="43"/>
      <c r="J82" s="43"/>
      <c r="K82" s="44"/>
      <c r="L82" s="44"/>
      <c r="M82" s="44"/>
      <c r="N82" s="44"/>
      <c r="O82" s="79"/>
      <c r="P82" s="11"/>
    </row>
    <row r="83" spans="1:16" hidden="1">
      <c r="A83" s="37"/>
      <c r="B83" s="96"/>
      <c r="C83" s="95"/>
      <c r="D83" s="39"/>
      <c r="E83" s="35"/>
      <c r="F83" s="269"/>
      <c r="G83" s="94"/>
      <c r="H83" s="94"/>
      <c r="I83" s="40"/>
      <c r="J83" s="40"/>
      <c r="K83" s="35"/>
      <c r="L83" s="35"/>
      <c r="M83" s="35"/>
      <c r="N83" s="35"/>
      <c r="O83" s="36"/>
      <c r="P83" s="10"/>
    </row>
    <row r="84" spans="1:16" hidden="1">
      <c r="A84" s="37"/>
      <c r="B84" s="96"/>
      <c r="C84" s="95"/>
      <c r="D84" s="39"/>
      <c r="E84" s="35"/>
      <c r="F84" s="269"/>
      <c r="G84" s="94"/>
      <c r="H84" s="94"/>
      <c r="I84" s="40"/>
      <c r="J84" s="40"/>
      <c r="K84" s="35"/>
      <c r="L84" s="35"/>
      <c r="M84" s="35"/>
      <c r="N84" s="35"/>
      <c r="O84" s="36"/>
      <c r="P84" s="10"/>
    </row>
    <row r="85" spans="1:16" hidden="1">
      <c r="A85" s="37"/>
      <c r="B85" s="98"/>
      <c r="C85" s="95"/>
      <c r="D85" s="39"/>
      <c r="E85" s="35"/>
      <c r="F85" s="269"/>
      <c r="G85" s="94"/>
      <c r="H85" s="94"/>
      <c r="I85" s="40"/>
      <c r="J85" s="40"/>
      <c r="K85" s="35"/>
      <c r="L85" s="40"/>
      <c r="M85" s="35"/>
      <c r="N85" s="35"/>
      <c r="O85" s="36"/>
      <c r="P85" s="10"/>
    </row>
    <row r="86" spans="1:16" hidden="1">
      <c r="A86" s="37"/>
      <c r="B86" s="96"/>
      <c r="C86" s="95"/>
      <c r="D86" s="39"/>
      <c r="E86" s="35"/>
      <c r="F86" s="269"/>
      <c r="G86" s="94"/>
      <c r="H86" s="94"/>
      <c r="I86" s="40"/>
      <c r="J86" s="40"/>
      <c r="K86" s="35"/>
      <c r="L86" s="35"/>
      <c r="M86" s="35"/>
      <c r="N86" s="35"/>
      <c r="O86" s="83"/>
      <c r="P86" s="10"/>
    </row>
    <row r="87" spans="1:16" hidden="1">
      <c r="A87" s="37"/>
      <c r="B87" s="96"/>
      <c r="C87" s="95"/>
      <c r="D87" s="39"/>
      <c r="E87" s="35"/>
      <c r="F87" s="269"/>
      <c r="G87" s="94"/>
      <c r="H87" s="94"/>
      <c r="I87" s="40"/>
      <c r="J87" s="40"/>
      <c r="K87" s="35"/>
      <c r="L87" s="35"/>
      <c r="M87" s="35"/>
      <c r="N87" s="35"/>
      <c r="O87" s="83"/>
      <c r="P87" s="10"/>
    </row>
    <row r="88" spans="1:16" hidden="1">
      <c r="A88" s="37"/>
      <c r="B88" s="96"/>
      <c r="C88" s="95"/>
      <c r="D88" s="39"/>
      <c r="E88" s="35"/>
      <c r="F88" s="269"/>
      <c r="G88" s="94"/>
      <c r="H88" s="94"/>
      <c r="I88" s="40"/>
      <c r="J88" s="40"/>
      <c r="K88" s="35"/>
      <c r="L88" s="35"/>
      <c r="M88" s="35"/>
      <c r="N88" s="35"/>
      <c r="O88" s="83"/>
      <c r="P88" s="10"/>
    </row>
    <row r="89" spans="1:16" hidden="1">
      <c r="A89" s="37"/>
      <c r="B89" s="96"/>
      <c r="C89" s="95"/>
      <c r="D89" s="39"/>
      <c r="E89" s="35"/>
      <c r="F89" s="269"/>
      <c r="G89" s="94"/>
      <c r="H89" s="94"/>
      <c r="I89" s="40"/>
      <c r="J89" s="40"/>
      <c r="K89" s="35"/>
      <c r="L89" s="35"/>
      <c r="M89" s="35"/>
      <c r="N89" s="35"/>
      <c r="O89" s="81"/>
      <c r="P89" s="10"/>
    </row>
    <row r="90" spans="1:16" s="12" customFormat="1" hidden="1">
      <c r="A90" s="37"/>
      <c r="B90" s="96"/>
      <c r="C90" s="95"/>
      <c r="D90" s="39"/>
      <c r="E90" s="35"/>
      <c r="F90" s="269"/>
      <c r="G90" s="94"/>
      <c r="H90" s="94"/>
      <c r="I90" s="43"/>
      <c r="J90" s="43"/>
      <c r="K90" s="44"/>
      <c r="L90" s="44"/>
      <c r="M90" s="44"/>
      <c r="N90" s="44"/>
      <c r="O90" s="79"/>
      <c r="P90" s="11"/>
    </row>
    <row r="91" spans="1:16" s="12" customFormat="1" hidden="1">
      <c r="A91" s="37"/>
      <c r="B91" s="96"/>
      <c r="C91" s="95"/>
      <c r="D91" s="39"/>
      <c r="E91" s="35"/>
      <c r="F91" s="269"/>
      <c r="G91" s="94"/>
      <c r="H91" s="94"/>
      <c r="I91" s="43"/>
      <c r="J91" s="43"/>
      <c r="K91" s="44"/>
      <c r="L91" s="44"/>
      <c r="M91" s="44"/>
      <c r="N91" s="44"/>
      <c r="O91" s="79"/>
      <c r="P91" s="11"/>
    </row>
    <row r="92" spans="1:16" hidden="1">
      <c r="A92" s="37"/>
      <c r="B92" s="96"/>
      <c r="C92" s="95"/>
      <c r="D92" s="39"/>
      <c r="E92" s="35"/>
      <c r="F92" s="269"/>
      <c r="G92" s="94"/>
      <c r="H92" s="94"/>
      <c r="I92" s="40"/>
      <c r="J92" s="40"/>
      <c r="K92" s="35"/>
      <c r="L92" s="35"/>
      <c r="M92" s="35"/>
      <c r="N92" s="35"/>
      <c r="O92" s="36"/>
      <c r="P92" s="10"/>
    </row>
    <row r="93" spans="1:16" hidden="1">
      <c r="A93" s="37"/>
      <c r="B93" s="96"/>
      <c r="C93" s="95"/>
      <c r="D93" s="39"/>
      <c r="E93" s="35"/>
      <c r="F93" s="269"/>
      <c r="G93" s="94"/>
      <c r="H93" s="94"/>
      <c r="I93" s="40"/>
      <c r="J93" s="40"/>
      <c r="K93" s="35"/>
      <c r="L93" s="35"/>
      <c r="M93" s="35"/>
      <c r="N93" s="35"/>
      <c r="O93" s="36"/>
      <c r="P93" s="10"/>
    </row>
    <row r="94" spans="1:16" hidden="1">
      <c r="A94" s="37"/>
      <c r="B94" s="96"/>
      <c r="C94" s="97"/>
      <c r="D94" s="39"/>
      <c r="E94" s="35"/>
      <c r="F94" s="269"/>
      <c r="G94" s="94"/>
      <c r="H94" s="94"/>
      <c r="I94" s="40"/>
      <c r="J94" s="40"/>
      <c r="K94" s="35"/>
      <c r="L94" s="40"/>
      <c r="M94" s="35"/>
      <c r="N94" s="35"/>
      <c r="O94" s="36"/>
      <c r="P94" s="10"/>
    </row>
    <row r="95" spans="1:16" hidden="1">
      <c r="A95" s="84"/>
      <c r="B95" s="101"/>
      <c r="C95" s="102"/>
      <c r="D95" s="85"/>
      <c r="E95" s="86"/>
      <c r="F95" s="270"/>
      <c r="G95" s="103"/>
      <c r="H95" s="103"/>
      <c r="I95" s="87"/>
      <c r="J95" s="87"/>
      <c r="K95" s="86"/>
      <c r="L95" s="87"/>
      <c r="M95" s="86"/>
      <c r="N95" s="86"/>
      <c r="O95" s="47"/>
      <c r="P95" s="10"/>
    </row>
    <row r="96" spans="1:16" s="414" customFormat="1" ht="20.25" customHeight="1">
      <c r="A96" s="827" t="s">
        <v>647</v>
      </c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135"/>
    </row>
    <row r="97" spans="1:16" ht="20.25" customHeight="1">
      <c r="A97" s="828" t="s">
        <v>646</v>
      </c>
      <c r="B97" s="828"/>
      <c r="C97" s="828"/>
      <c r="D97" s="828"/>
      <c r="E97" s="829"/>
      <c r="F97" s="829"/>
      <c r="G97" s="829"/>
      <c r="H97" s="829"/>
      <c r="I97" s="829"/>
      <c r="J97" s="829"/>
      <c r="K97" s="829"/>
      <c r="L97" s="829"/>
      <c r="M97" s="829"/>
      <c r="N97" s="829"/>
      <c r="O97" s="829"/>
      <c r="P97" s="6"/>
    </row>
    <row r="98" spans="1:16" ht="54.75" customHeight="1">
      <c r="A98" s="372" t="s">
        <v>602</v>
      </c>
      <c r="B98" s="372" t="s">
        <v>603</v>
      </c>
      <c r="C98" s="372" t="s">
        <v>31</v>
      </c>
      <c r="D98" s="198"/>
      <c r="E98" s="198"/>
      <c r="F98" s="198"/>
      <c r="G98" s="198"/>
      <c r="H98" s="198"/>
      <c r="I98" s="199"/>
      <c r="J98" s="201"/>
      <c r="K98" s="204"/>
      <c r="L98" s="202"/>
      <c r="M98" s="195"/>
      <c r="N98" s="376"/>
      <c r="O98" s="203"/>
      <c r="P98" s="6"/>
    </row>
    <row r="99" spans="1:16">
      <c r="A99" s="371">
        <v>1</v>
      </c>
      <c r="B99" s="395" t="s">
        <v>617</v>
      </c>
      <c r="C99" s="397">
        <v>-2784809.9999999995</v>
      </c>
      <c r="D99" s="198"/>
      <c r="E99" s="198"/>
      <c r="F99" s="198"/>
      <c r="G99" s="198"/>
      <c r="H99" s="198"/>
      <c r="I99" s="199"/>
      <c r="J99" s="201"/>
      <c r="K99" s="204"/>
      <c r="L99" s="202"/>
      <c r="M99" s="195"/>
      <c r="N99" s="376"/>
      <c r="O99" s="203"/>
      <c r="P99" s="6"/>
    </row>
    <row r="100" spans="1:16">
      <c r="A100" s="371">
        <v>2</v>
      </c>
      <c r="B100" s="396" t="s">
        <v>616</v>
      </c>
      <c r="C100" s="398">
        <v>-1788000</v>
      </c>
      <c r="D100" s="198"/>
      <c r="E100" s="198"/>
      <c r="F100" s="198"/>
      <c r="G100" s="198"/>
      <c r="H100" s="198"/>
      <c r="I100" s="199"/>
      <c r="J100" s="201"/>
      <c r="K100" s="204"/>
      <c r="L100" s="202"/>
      <c r="M100" s="195"/>
      <c r="N100" s="376"/>
      <c r="O100" s="203"/>
      <c r="P100" s="6"/>
    </row>
    <row r="101" spans="1:16" hidden="1">
      <c r="A101" s="371">
        <v>6</v>
      </c>
      <c r="B101" s="375">
        <v>6112</v>
      </c>
      <c r="C101" s="305"/>
      <c r="D101" s="198"/>
      <c r="E101" s="198"/>
      <c r="F101" s="198"/>
      <c r="G101" s="198"/>
      <c r="H101" s="198"/>
      <c r="I101" s="199"/>
      <c r="J101" s="201"/>
      <c r="K101" s="204"/>
      <c r="L101" s="202"/>
      <c r="M101" s="195"/>
      <c r="N101" s="376"/>
      <c r="O101" s="203"/>
      <c r="P101" s="6"/>
    </row>
    <row r="102" spans="1:16" hidden="1">
      <c r="A102" s="371">
        <v>7</v>
      </c>
      <c r="B102" s="374">
        <v>6001</v>
      </c>
      <c r="C102" s="40"/>
      <c r="D102" s="198"/>
      <c r="E102" s="198"/>
      <c r="F102" s="198"/>
      <c r="G102" s="198"/>
      <c r="H102" s="198"/>
      <c r="I102" s="199"/>
      <c r="J102" s="201"/>
      <c r="K102" s="204"/>
      <c r="L102" s="202"/>
      <c r="M102" s="195"/>
      <c r="N102" s="376"/>
      <c r="O102" s="203"/>
      <c r="P102" s="6"/>
    </row>
    <row r="103" spans="1:16" hidden="1">
      <c r="A103" s="371">
        <v>8</v>
      </c>
      <c r="B103" s="375">
        <v>6112</v>
      </c>
      <c r="C103" s="147"/>
      <c r="D103" s="198"/>
      <c r="E103" s="198"/>
      <c r="F103" s="198"/>
      <c r="G103" s="198"/>
      <c r="H103" s="198"/>
      <c r="I103" s="199"/>
      <c r="J103" s="201"/>
      <c r="K103" s="204"/>
      <c r="L103" s="202"/>
      <c r="M103" s="195"/>
      <c r="N103" s="376"/>
      <c r="O103" s="203"/>
      <c r="P103" s="6"/>
    </row>
    <row r="104" spans="1:16">
      <c r="A104" s="17"/>
      <c r="B104" s="17"/>
      <c r="C104" s="377"/>
      <c r="D104" s="17"/>
      <c r="E104" s="17"/>
      <c r="F104" s="17"/>
      <c r="G104" s="17"/>
      <c r="H104" s="17"/>
      <c r="I104" s="17"/>
      <c r="J104" s="848" t="s">
        <v>438</v>
      </c>
      <c r="K104" s="848"/>
      <c r="L104" s="848"/>
      <c r="M104" s="848"/>
      <c r="N104" s="848"/>
      <c r="O104" s="848"/>
      <c r="P104" s="6"/>
    </row>
    <row r="105" spans="1:16" ht="15.4" customHeight="1">
      <c r="A105" s="812" t="s">
        <v>19</v>
      </c>
      <c r="B105" s="812"/>
      <c r="C105" s="812"/>
      <c r="D105" s="812" t="s">
        <v>20</v>
      </c>
      <c r="E105" s="812"/>
      <c r="F105" s="812"/>
      <c r="G105" s="812"/>
      <c r="H105" s="812"/>
      <c r="I105" s="2"/>
      <c r="J105" s="812" t="s">
        <v>21</v>
      </c>
      <c r="K105" s="812"/>
      <c r="L105" s="812"/>
      <c r="M105" s="812"/>
      <c r="N105" s="812"/>
      <c r="O105" s="812"/>
      <c r="P105" s="6"/>
    </row>
    <row r="106" spans="1:16" ht="15.4" customHeight="1">
      <c r="A106" s="7"/>
      <c r="B106" s="3"/>
      <c r="C106" s="13"/>
      <c r="E106" s="3"/>
      <c r="F106" s="3"/>
      <c r="G106" s="3"/>
      <c r="H106" s="3"/>
      <c r="I106" s="3"/>
      <c r="K106" s="3"/>
      <c r="L106" s="7"/>
      <c r="M106" s="3"/>
      <c r="N106" s="3"/>
      <c r="O106" s="3"/>
      <c r="P106" s="6"/>
    </row>
    <row r="107" spans="1:16" ht="40.5" customHeight="1">
      <c r="A107" s="7"/>
      <c r="B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6"/>
    </row>
    <row r="108" spans="1:16" ht="18" customHeight="1">
      <c r="A108" s="841" t="s">
        <v>568</v>
      </c>
      <c r="B108" s="841"/>
      <c r="C108" s="841"/>
      <c r="D108" s="841" t="s">
        <v>149</v>
      </c>
      <c r="E108" s="841"/>
      <c r="F108" s="841"/>
      <c r="G108" s="841"/>
      <c r="H108" s="841"/>
      <c r="I108" s="19"/>
      <c r="J108" s="841" t="s">
        <v>43</v>
      </c>
      <c r="K108" s="841"/>
      <c r="L108" s="841"/>
      <c r="M108" s="841"/>
      <c r="N108" s="841"/>
      <c r="O108" s="841"/>
      <c r="P108" s="6"/>
    </row>
    <row r="109" spans="1:16">
      <c r="A109" s="5"/>
      <c r="B109" s="5"/>
      <c r="C109" s="5"/>
      <c r="D109" s="4"/>
      <c r="E109" s="5"/>
      <c r="F109" s="5"/>
      <c r="G109" s="5"/>
      <c r="H109" s="5"/>
      <c r="I109" s="5"/>
      <c r="K109" s="2"/>
      <c r="L109" s="5"/>
      <c r="M109" s="5"/>
      <c r="N109" s="5"/>
      <c r="O109" s="2"/>
      <c r="P109" s="6"/>
    </row>
    <row r="110" spans="1:16">
      <c r="A110" s="849" t="s">
        <v>22</v>
      </c>
      <c r="B110" s="849"/>
      <c r="C110" s="849"/>
      <c r="D110" s="849"/>
      <c r="E110" s="849"/>
      <c r="F110" s="849"/>
      <c r="G110" s="849"/>
      <c r="H110" s="849"/>
      <c r="I110" s="849"/>
      <c r="J110" s="849"/>
      <c r="K110" s="849"/>
      <c r="L110" s="849"/>
      <c r="M110" s="849"/>
      <c r="N110" s="849"/>
      <c r="O110" s="849"/>
      <c r="P110" s="6"/>
    </row>
    <row r="111" spans="1:16">
      <c r="A111" s="5"/>
      <c r="B111" s="5"/>
      <c r="C111" s="5"/>
      <c r="D111" s="5"/>
      <c r="E111" s="5"/>
      <c r="F111" s="5"/>
      <c r="G111" s="5"/>
      <c r="H111" s="5"/>
      <c r="I111" s="850" t="s">
        <v>24</v>
      </c>
      <c r="J111" s="850"/>
      <c r="K111" s="850"/>
      <c r="L111" s="850"/>
      <c r="M111" s="850"/>
      <c r="N111" s="850"/>
      <c r="O111" s="850"/>
      <c r="P111" s="6"/>
    </row>
    <row r="112" spans="1:16">
      <c r="A112" s="7"/>
      <c r="B112" s="812" t="s">
        <v>23</v>
      </c>
      <c r="C112" s="812"/>
      <c r="D112" s="812"/>
      <c r="E112" s="7"/>
      <c r="F112" s="7"/>
      <c r="G112" s="7"/>
      <c r="H112" s="7"/>
      <c r="I112" s="812" t="s">
        <v>39</v>
      </c>
      <c r="J112" s="812"/>
      <c r="K112" s="812"/>
      <c r="L112" s="812"/>
      <c r="M112" s="812"/>
      <c r="N112" s="812"/>
      <c r="O112" s="812"/>
      <c r="P112" s="6"/>
    </row>
    <row r="113" spans="1:16">
      <c r="A113" s="2"/>
      <c r="B113" s="812"/>
      <c r="C113" s="812"/>
      <c r="D113" s="812"/>
      <c r="E113" s="7"/>
      <c r="F113" s="7"/>
      <c r="G113" s="7"/>
      <c r="H113" s="7"/>
      <c r="I113" s="812"/>
      <c r="J113" s="812"/>
      <c r="K113" s="812"/>
      <c r="L113" s="812"/>
      <c r="M113" s="812"/>
      <c r="N113" s="812"/>
      <c r="O113" s="812"/>
      <c r="P113" s="6"/>
    </row>
    <row r="114" spans="1:16">
      <c r="A114" s="7"/>
      <c r="B114" s="7"/>
      <c r="C114" s="7"/>
      <c r="D114" s="7"/>
      <c r="E114" s="7"/>
      <c r="F114" s="7"/>
      <c r="G114" s="7"/>
      <c r="H114" s="7"/>
      <c r="I114" s="812"/>
      <c r="J114" s="812"/>
      <c r="K114" s="812"/>
      <c r="L114" s="812"/>
      <c r="M114" s="812"/>
      <c r="N114" s="812"/>
      <c r="O114" s="812"/>
      <c r="P114" s="6"/>
    </row>
    <row r="115" spans="1:16">
      <c r="A115" s="809"/>
      <c r="B115" s="809"/>
      <c r="C115" s="809"/>
      <c r="D115" s="809"/>
      <c r="E115" s="809"/>
      <c r="F115" s="809"/>
      <c r="G115" s="809"/>
      <c r="H115" s="809"/>
      <c r="I115" s="809"/>
      <c r="J115" s="809"/>
      <c r="K115" s="851"/>
      <c r="L115" s="851"/>
      <c r="M115" s="851"/>
      <c r="N115" s="851"/>
      <c r="O115" s="851"/>
      <c r="P115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97:D97"/>
    <mergeCell ref="E97:O97"/>
    <mergeCell ref="A13:O13"/>
    <mergeCell ref="A14:M14"/>
    <mergeCell ref="N14:O14"/>
    <mergeCell ref="A15:A16"/>
    <mergeCell ref="B15:B16"/>
    <mergeCell ref="C15:D15"/>
    <mergeCell ref="E15:E16"/>
    <mergeCell ref="H15:N15"/>
    <mergeCell ref="O15:O16"/>
    <mergeCell ref="C17:D17"/>
    <mergeCell ref="B18:D18"/>
    <mergeCell ref="B19:D19"/>
    <mergeCell ref="B37:D37"/>
    <mergeCell ref="A96:O96"/>
    <mergeCell ref="J104:O104"/>
    <mergeCell ref="A105:C105"/>
    <mergeCell ref="D105:H105"/>
    <mergeCell ref="J105:O105"/>
    <mergeCell ref="A108:C108"/>
    <mergeCell ref="D108:H108"/>
    <mergeCell ref="J108:O108"/>
    <mergeCell ref="A110:O110"/>
    <mergeCell ref="I111:O111"/>
    <mergeCell ref="B112:D113"/>
    <mergeCell ref="I112:O114"/>
    <mergeCell ref="A115:J115"/>
    <mergeCell ref="K115:O115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 codeName="Sheet27">
    <tabColor rgb="FFFF0000"/>
  </sheetPr>
  <dimension ref="A1:R118"/>
  <sheetViews>
    <sheetView showGridLines="0" topLeftCell="A7" workbookViewId="0">
      <selection activeCell="J23" sqref="J23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5" width="14.5" style="345" customWidth="1"/>
    <col min="6" max="6" width="15.83203125" style="345" bestFit="1" customWidth="1"/>
    <col min="7" max="8" width="14.6640625" style="345" hidden="1" customWidth="1"/>
    <col min="9" max="9" width="15.1640625" style="345" bestFit="1" customWidth="1"/>
    <col min="10" max="10" width="9.83203125" style="345" customWidth="1"/>
    <col min="11" max="11" width="8.1640625" style="345" bestFit="1" customWidth="1"/>
    <col min="12" max="12" width="11.1640625" style="345" customWidth="1"/>
    <col min="13" max="13" width="12.6640625" style="345" customWidth="1"/>
    <col min="14" max="14" width="12" style="345" customWidth="1"/>
    <col min="15" max="15" width="15.6640625" style="345" customWidth="1"/>
    <col min="16" max="16" width="16.83203125" style="345" customWidth="1"/>
    <col min="17" max="16384" width="9.33203125" style="34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586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347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347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347" customFormat="1" ht="72" customHeight="1">
      <c r="A16" s="881"/>
      <c r="B16" s="881"/>
      <c r="C16" s="348" t="s">
        <v>17</v>
      </c>
      <c r="D16" s="348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575</v>
      </c>
      <c r="N16" s="245" t="s">
        <v>16</v>
      </c>
      <c r="O16" s="881"/>
      <c r="P16" s="187"/>
    </row>
    <row r="17" spans="1:16" s="241" customFormat="1" ht="11.25">
      <c r="A17" s="349">
        <v>1</v>
      </c>
      <c r="B17" s="349">
        <v>2</v>
      </c>
      <c r="C17" s="874">
        <v>3</v>
      </c>
      <c r="D17" s="874"/>
      <c r="E17" s="349">
        <v>4</v>
      </c>
      <c r="F17" s="349">
        <v>5</v>
      </c>
      <c r="G17" s="349">
        <v>5</v>
      </c>
      <c r="H17" s="349">
        <v>5</v>
      </c>
      <c r="I17" s="349">
        <v>6</v>
      </c>
      <c r="J17" s="349">
        <v>7</v>
      </c>
      <c r="K17" s="349">
        <v>8</v>
      </c>
      <c r="L17" s="349">
        <v>9</v>
      </c>
      <c r="M17" s="349">
        <v>10</v>
      </c>
      <c r="N17" s="349">
        <v>11</v>
      </c>
      <c r="O17" s="349">
        <v>12</v>
      </c>
      <c r="P17" s="240"/>
    </row>
    <row r="18" spans="1:16" s="347" customFormat="1" ht="19.5" customHeight="1">
      <c r="A18" s="242"/>
      <c r="B18" s="875" t="s">
        <v>7</v>
      </c>
      <c r="C18" s="875"/>
      <c r="D18" s="875"/>
      <c r="E18" s="243">
        <f>SUM(E20:E93)</f>
        <v>59200000</v>
      </c>
      <c r="F18" s="243">
        <f>SUM(F20:F93)</f>
        <v>0</v>
      </c>
      <c r="G18" s="243">
        <f>SUM(G20:G93)</f>
        <v>6786950</v>
      </c>
      <c r="H18" s="243">
        <f>SUM(H20:H93)</f>
        <v>6786950</v>
      </c>
      <c r="I18" s="243">
        <f>SUM(I20:I93)</f>
        <v>0</v>
      </c>
      <c r="J18" s="243"/>
      <c r="K18" s="243"/>
      <c r="L18" s="243"/>
      <c r="M18" s="243">
        <f>M19</f>
        <v>59200000</v>
      </c>
      <c r="N18" s="243"/>
      <c r="O18" s="244"/>
      <c r="P18" s="178">
        <v>566936934</v>
      </c>
    </row>
    <row r="19" spans="1:16" s="347" customFormat="1">
      <c r="A19" s="258" t="s">
        <v>25</v>
      </c>
      <c r="B19" s="876" t="s">
        <v>26</v>
      </c>
      <c r="C19" s="877"/>
      <c r="D19" s="878"/>
      <c r="E19" s="146">
        <f>SUM(E20:E93)</f>
        <v>59200000</v>
      </c>
      <c r="F19" s="146">
        <f>SUM(F20:F93)</f>
        <v>0</v>
      </c>
      <c r="G19" s="146">
        <f>SUM(G20:G93)</f>
        <v>6786950</v>
      </c>
      <c r="H19" s="146">
        <f>SUM(H20:H93)</f>
        <v>6786950</v>
      </c>
      <c r="I19" s="146"/>
      <c r="J19" s="146"/>
      <c r="K19" s="146"/>
      <c r="L19" s="146"/>
      <c r="M19" s="146">
        <f>SUM(M20:M93)</f>
        <v>59200000</v>
      </c>
      <c r="N19" s="146"/>
      <c r="O19" s="172"/>
      <c r="P19" s="135">
        <f>H18-P18</f>
        <v>-560149984</v>
      </c>
    </row>
    <row r="20" spans="1:16" s="347" customFormat="1" ht="21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>M20</f>
        <v>800000</v>
      </c>
      <c r="F20" s="271"/>
      <c r="G20" s="94"/>
      <c r="H20" s="94"/>
      <c r="I20" s="147"/>
      <c r="J20" s="147"/>
      <c r="K20" s="146"/>
      <c r="L20" s="147"/>
      <c r="M20" s="146">
        <v>800000</v>
      </c>
      <c r="N20" s="146"/>
      <c r="O20" s="255"/>
      <c r="P20" s="135"/>
    </row>
    <row r="21" spans="1:16" s="347" customFormat="1" ht="21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ref="E21:E84" si="0">M21</f>
        <v>800000</v>
      </c>
      <c r="F21" s="271"/>
      <c r="G21" s="94"/>
      <c r="H21" s="94"/>
      <c r="I21" s="147"/>
      <c r="J21" s="147"/>
      <c r="K21" s="146"/>
      <c r="L21" s="147"/>
      <c r="M21" s="146">
        <v>800000</v>
      </c>
      <c r="N21" s="146"/>
      <c r="O21" s="172"/>
      <c r="P21" s="135"/>
    </row>
    <row r="22" spans="1:16" s="347" customFormat="1" ht="21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800000</v>
      </c>
      <c r="F22" s="271"/>
      <c r="G22" s="94"/>
      <c r="H22" s="94"/>
      <c r="I22" s="147"/>
      <c r="J22" s="147"/>
      <c r="K22" s="146"/>
      <c r="L22" s="146"/>
      <c r="M22" s="146">
        <v>800000</v>
      </c>
      <c r="N22" s="146"/>
      <c r="O22" s="172"/>
      <c r="P22" s="135"/>
    </row>
    <row r="23" spans="1:16" s="347" customFormat="1" ht="21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800000</v>
      </c>
      <c r="F23" s="271"/>
      <c r="G23" s="94"/>
      <c r="H23" s="94"/>
      <c r="I23" s="147"/>
      <c r="J23" s="147"/>
      <c r="K23" s="146"/>
      <c r="L23" s="146"/>
      <c r="M23" s="146">
        <v>800000</v>
      </c>
      <c r="N23" s="146"/>
      <c r="O23" s="173"/>
      <c r="P23" s="135"/>
    </row>
    <row r="24" spans="1:16" s="347" customFormat="1" ht="21" customHeight="1">
      <c r="A24" s="143">
        <v>5</v>
      </c>
      <c r="B24" s="96" t="s">
        <v>177</v>
      </c>
      <c r="C24" s="97" t="s">
        <v>247</v>
      </c>
      <c r="D24" s="145" t="s">
        <v>143</v>
      </c>
      <c r="E24" s="146">
        <f t="shared" si="0"/>
        <v>800000</v>
      </c>
      <c r="F24" s="271"/>
      <c r="G24" s="94"/>
      <c r="H24" s="94"/>
      <c r="I24" s="147"/>
      <c r="J24" s="147"/>
      <c r="K24" s="146"/>
      <c r="L24" s="146"/>
      <c r="M24" s="146">
        <v>800000</v>
      </c>
      <c r="N24" s="146"/>
      <c r="O24" s="172"/>
      <c r="P24" s="135"/>
    </row>
    <row r="25" spans="1:16" s="347" customFormat="1" ht="21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800000</v>
      </c>
      <c r="F25" s="271"/>
      <c r="G25" s="94"/>
      <c r="H25" s="94"/>
      <c r="I25" s="147"/>
      <c r="J25" s="147"/>
      <c r="K25" s="146"/>
      <c r="L25" s="146"/>
      <c r="M25" s="146">
        <v>800000</v>
      </c>
      <c r="N25" s="146"/>
      <c r="O25" s="251"/>
      <c r="P25" s="135"/>
    </row>
    <row r="26" spans="1:16" s="347" customFormat="1" ht="21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800000</v>
      </c>
      <c r="F26" s="271"/>
      <c r="G26" s="94"/>
      <c r="H26" s="94"/>
      <c r="I26" s="147"/>
      <c r="J26" s="147"/>
      <c r="K26" s="146"/>
      <c r="L26" s="146"/>
      <c r="M26" s="146">
        <v>800000</v>
      </c>
      <c r="N26" s="146"/>
      <c r="O26" s="173"/>
      <c r="P26" s="135"/>
    </row>
    <row r="27" spans="1:16" s="347" customFormat="1" ht="21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800000</v>
      </c>
      <c r="F27" s="271"/>
      <c r="G27" s="94"/>
      <c r="H27" s="94"/>
      <c r="I27" s="147"/>
      <c r="J27" s="147"/>
      <c r="K27" s="146"/>
      <c r="L27" s="146"/>
      <c r="M27" s="146">
        <v>800000</v>
      </c>
      <c r="N27" s="146"/>
      <c r="O27" s="173"/>
      <c r="P27" s="135"/>
    </row>
    <row r="28" spans="1:16" s="347" customFormat="1" ht="21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800000</v>
      </c>
      <c r="F28" s="271"/>
      <c r="G28" s="94"/>
      <c r="H28" s="94"/>
      <c r="I28" s="147"/>
      <c r="J28" s="147"/>
      <c r="K28" s="146"/>
      <c r="L28" s="146"/>
      <c r="M28" s="146">
        <v>800000</v>
      </c>
      <c r="N28" s="146"/>
      <c r="O28" s="173"/>
      <c r="P28" s="135"/>
    </row>
    <row r="29" spans="1:16" s="347" customFormat="1" ht="21" customHeight="1">
      <c r="A29" s="143">
        <v>10</v>
      </c>
      <c r="B29" s="91" t="s">
        <v>182</v>
      </c>
      <c r="C29" s="90" t="s">
        <v>252</v>
      </c>
      <c r="D29" s="145" t="s">
        <v>143</v>
      </c>
      <c r="E29" s="146">
        <f t="shared" si="0"/>
        <v>800000</v>
      </c>
      <c r="F29" s="271"/>
      <c r="G29" s="94"/>
      <c r="H29" s="94"/>
      <c r="I29" s="147"/>
      <c r="J29" s="147"/>
      <c r="K29" s="146"/>
      <c r="L29" s="146"/>
      <c r="M29" s="146">
        <v>800000</v>
      </c>
      <c r="N29" s="146"/>
      <c r="O29" s="173"/>
      <c r="P29" s="135"/>
    </row>
    <row r="30" spans="1:16" s="347" customFormat="1" ht="21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800000</v>
      </c>
      <c r="F30" s="271"/>
      <c r="G30" s="94"/>
      <c r="H30" s="94"/>
      <c r="I30" s="147"/>
      <c r="J30" s="147"/>
      <c r="K30" s="146"/>
      <c r="L30" s="146"/>
      <c r="M30" s="146">
        <v>800000</v>
      </c>
      <c r="N30" s="146"/>
      <c r="O30" s="173"/>
      <c r="P30" s="135"/>
    </row>
    <row r="31" spans="1:16" s="347" customFormat="1" ht="21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800000</v>
      </c>
      <c r="F31" s="271"/>
      <c r="G31" s="94"/>
      <c r="H31" s="94"/>
      <c r="I31" s="147"/>
      <c r="J31" s="147"/>
      <c r="K31" s="146"/>
      <c r="L31" s="146"/>
      <c r="M31" s="146">
        <v>800000</v>
      </c>
      <c r="N31" s="146"/>
      <c r="O31" s="171"/>
      <c r="P31" s="135"/>
    </row>
    <row r="32" spans="1:16" s="347" customFormat="1" ht="21" customHeight="1">
      <c r="A32" s="143">
        <v>13</v>
      </c>
      <c r="B32" s="96" t="s">
        <v>184</v>
      </c>
      <c r="C32" s="95" t="s">
        <v>254</v>
      </c>
      <c r="D32" s="145" t="s">
        <v>143</v>
      </c>
      <c r="E32" s="146">
        <f t="shared" si="0"/>
        <v>800000</v>
      </c>
      <c r="F32" s="271"/>
      <c r="G32" s="94"/>
      <c r="H32" s="94"/>
      <c r="I32" s="147"/>
      <c r="J32" s="147"/>
      <c r="K32" s="146"/>
      <c r="L32" s="146"/>
      <c r="M32" s="146">
        <v>800000</v>
      </c>
      <c r="N32" s="146"/>
      <c r="O32" s="173"/>
      <c r="P32" s="135"/>
    </row>
    <row r="33" spans="1:16" s="347" customFormat="1" ht="21" customHeight="1">
      <c r="A33" s="143">
        <v>14</v>
      </c>
      <c r="B33" s="96" t="s">
        <v>185</v>
      </c>
      <c r="C33" s="95" t="s">
        <v>255</v>
      </c>
      <c r="D33" s="145" t="s">
        <v>143</v>
      </c>
      <c r="E33" s="146">
        <f t="shared" si="0"/>
        <v>800000</v>
      </c>
      <c r="F33" s="271"/>
      <c r="G33" s="94"/>
      <c r="H33" s="94"/>
      <c r="I33" s="147"/>
      <c r="J33" s="147"/>
      <c r="K33" s="146"/>
      <c r="L33" s="146"/>
      <c r="M33" s="146">
        <v>800000</v>
      </c>
      <c r="N33" s="146"/>
      <c r="O33" s="255"/>
      <c r="P33" s="135"/>
    </row>
    <row r="34" spans="1:16" s="347" customFormat="1" ht="21" customHeight="1">
      <c r="A34" s="143">
        <v>15</v>
      </c>
      <c r="B34" s="96" t="s">
        <v>186</v>
      </c>
      <c r="C34" s="95" t="s">
        <v>256</v>
      </c>
      <c r="D34" s="145" t="s">
        <v>143</v>
      </c>
      <c r="E34" s="146">
        <f t="shared" si="0"/>
        <v>800000</v>
      </c>
      <c r="F34" s="271"/>
      <c r="G34" s="94"/>
      <c r="H34" s="94"/>
      <c r="I34" s="147"/>
      <c r="J34" s="147"/>
      <c r="K34" s="146"/>
      <c r="L34" s="146"/>
      <c r="M34" s="146">
        <v>800000</v>
      </c>
      <c r="N34" s="146"/>
      <c r="O34" s="172"/>
      <c r="P34" s="135"/>
    </row>
    <row r="35" spans="1:16" s="347" customFormat="1" ht="21" customHeight="1">
      <c r="A35" s="143">
        <v>16</v>
      </c>
      <c r="B35" s="96" t="s">
        <v>187</v>
      </c>
      <c r="C35" s="95" t="s">
        <v>257</v>
      </c>
      <c r="D35" s="145" t="s">
        <v>143</v>
      </c>
      <c r="E35" s="146">
        <f t="shared" si="0"/>
        <v>800000</v>
      </c>
      <c r="F35" s="271"/>
      <c r="G35" s="94"/>
      <c r="H35" s="94"/>
      <c r="I35" s="147"/>
      <c r="J35" s="147"/>
      <c r="K35" s="146"/>
      <c r="L35" s="146"/>
      <c r="M35" s="146">
        <v>800000</v>
      </c>
      <c r="N35" s="146"/>
      <c r="O35" s="172"/>
      <c r="P35" s="135"/>
    </row>
    <row r="36" spans="1:16" s="12" customFormat="1" ht="21" customHeight="1">
      <c r="A36" s="143">
        <v>17</v>
      </c>
      <c r="B36" s="261" t="s">
        <v>188</v>
      </c>
      <c r="C36" s="262" t="s">
        <v>258</v>
      </c>
      <c r="D36" s="142" t="s">
        <v>143</v>
      </c>
      <c r="E36" s="146">
        <f t="shared" si="0"/>
        <v>800000</v>
      </c>
      <c r="F36" s="312"/>
      <c r="G36" s="263"/>
      <c r="H36" s="263"/>
      <c r="I36" s="43"/>
      <c r="J36" s="43"/>
      <c r="K36" s="44"/>
      <c r="L36" s="44"/>
      <c r="M36" s="146">
        <v>800000</v>
      </c>
      <c r="N36" s="44"/>
      <c r="O36" s="264"/>
      <c r="P36" s="11"/>
    </row>
    <row r="37" spans="1:16" s="12" customFormat="1" ht="21" customHeight="1">
      <c r="A37" s="143">
        <v>18</v>
      </c>
      <c r="B37" s="261" t="s">
        <v>189</v>
      </c>
      <c r="C37" s="262" t="s">
        <v>259</v>
      </c>
      <c r="D37" s="142" t="s">
        <v>143</v>
      </c>
      <c r="E37" s="146">
        <f t="shared" si="0"/>
        <v>800000</v>
      </c>
      <c r="F37" s="312"/>
      <c r="G37" s="263"/>
      <c r="H37" s="263"/>
      <c r="I37" s="43"/>
      <c r="J37" s="43"/>
      <c r="K37" s="44"/>
      <c r="L37" s="44"/>
      <c r="M37" s="146">
        <v>800000</v>
      </c>
      <c r="N37" s="44"/>
      <c r="O37" s="264"/>
      <c r="P37" s="11"/>
    </row>
    <row r="38" spans="1:16" s="347" customFormat="1" ht="21" customHeight="1">
      <c r="A38" s="143">
        <v>19</v>
      </c>
      <c r="B38" s="96" t="s">
        <v>190</v>
      </c>
      <c r="C38" s="95" t="s">
        <v>260</v>
      </c>
      <c r="D38" s="145" t="s">
        <v>143</v>
      </c>
      <c r="E38" s="146">
        <f t="shared" si="0"/>
        <v>800000</v>
      </c>
      <c r="F38" s="271"/>
      <c r="G38" s="94"/>
      <c r="H38" s="94"/>
      <c r="I38" s="147"/>
      <c r="J38" s="147"/>
      <c r="K38" s="146"/>
      <c r="L38" s="147"/>
      <c r="M38" s="146">
        <v>800000</v>
      </c>
      <c r="N38" s="146"/>
      <c r="O38" s="172"/>
      <c r="P38" s="135"/>
    </row>
    <row r="39" spans="1:16" s="12" customFormat="1" ht="21" customHeight="1">
      <c r="A39" s="143">
        <v>20</v>
      </c>
      <c r="B39" s="261" t="s">
        <v>191</v>
      </c>
      <c r="C39" s="262" t="s">
        <v>261</v>
      </c>
      <c r="D39" s="142" t="s">
        <v>143</v>
      </c>
      <c r="E39" s="146">
        <f t="shared" si="0"/>
        <v>800000</v>
      </c>
      <c r="F39" s="312"/>
      <c r="G39" s="263"/>
      <c r="H39" s="263"/>
      <c r="I39" s="43"/>
      <c r="J39" s="43"/>
      <c r="K39" s="44"/>
      <c r="L39" s="44"/>
      <c r="M39" s="146">
        <v>800000</v>
      </c>
      <c r="N39" s="44"/>
      <c r="O39" s="264"/>
      <c r="P39" s="11"/>
    </row>
    <row r="40" spans="1:16" s="347" customFormat="1" ht="21" customHeight="1">
      <c r="A40" s="143">
        <v>21</v>
      </c>
      <c r="B40" s="27" t="s">
        <v>55</v>
      </c>
      <c r="C40" s="144" t="s">
        <v>105</v>
      </c>
      <c r="D40" s="145" t="s">
        <v>143</v>
      </c>
      <c r="E40" s="146">
        <f t="shared" si="0"/>
        <v>800000</v>
      </c>
      <c r="F40" s="271"/>
      <c r="G40" s="215"/>
      <c r="H40" s="215"/>
      <c r="I40" s="147"/>
      <c r="J40" s="147"/>
      <c r="K40" s="146"/>
      <c r="L40" s="146"/>
      <c r="M40" s="146">
        <v>800000</v>
      </c>
      <c r="N40" s="146"/>
      <c r="O40" s="148"/>
      <c r="P40" s="135"/>
    </row>
    <row r="41" spans="1:16" s="12" customFormat="1" ht="21" customHeight="1">
      <c r="A41" s="143">
        <v>22</v>
      </c>
      <c r="B41" s="317" t="s">
        <v>192</v>
      </c>
      <c r="C41" s="262" t="s">
        <v>262</v>
      </c>
      <c r="D41" s="142" t="s">
        <v>143</v>
      </c>
      <c r="E41" s="146">
        <f t="shared" si="0"/>
        <v>800000</v>
      </c>
      <c r="F41" s="312"/>
      <c r="G41" s="263"/>
      <c r="H41" s="263"/>
      <c r="I41" s="43"/>
      <c r="J41" s="43"/>
      <c r="K41" s="44"/>
      <c r="L41" s="44"/>
      <c r="M41" s="146">
        <v>800000</v>
      </c>
      <c r="N41" s="44"/>
      <c r="O41" s="310"/>
      <c r="P41" s="11"/>
    </row>
    <row r="42" spans="1:16" s="347" customFormat="1" ht="21" customHeight="1">
      <c r="A42" s="143">
        <v>23</v>
      </c>
      <c r="B42" s="96" t="s">
        <v>193</v>
      </c>
      <c r="C42" s="95" t="s">
        <v>263</v>
      </c>
      <c r="D42" s="145" t="s">
        <v>143</v>
      </c>
      <c r="E42" s="146">
        <f t="shared" si="0"/>
        <v>800000</v>
      </c>
      <c r="F42" s="271"/>
      <c r="G42" s="94"/>
      <c r="H42" s="94"/>
      <c r="I42" s="147"/>
      <c r="J42" s="147"/>
      <c r="K42" s="146"/>
      <c r="L42" s="147"/>
      <c r="M42" s="146">
        <v>800000</v>
      </c>
      <c r="N42" s="146"/>
      <c r="O42" s="173"/>
      <c r="P42" s="135"/>
    </row>
    <row r="43" spans="1:16" s="347" customFormat="1" ht="21" customHeight="1">
      <c r="A43" s="143">
        <v>24</v>
      </c>
      <c r="B43" s="96" t="s">
        <v>194</v>
      </c>
      <c r="C43" s="95" t="s">
        <v>264</v>
      </c>
      <c r="D43" s="145" t="s">
        <v>143</v>
      </c>
      <c r="E43" s="146">
        <f t="shared" si="0"/>
        <v>800000</v>
      </c>
      <c r="F43" s="271"/>
      <c r="G43" s="94"/>
      <c r="H43" s="94"/>
      <c r="I43" s="147"/>
      <c r="J43" s="147"/>
      <c r="K43" s="146"/>
      <c r="L43" s="146"/>
      <c r="M43" s="146">
        <v>800000</v>
      </c>
      <c r="N43" s="146"/>
      <c r="O43" s="172"/>
      <c r="P43" s="135"/>
    </row>
    <row r="44" spans="1:16" s="347" customFormat="1" ht="21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800000</v>
      </c>
      <c r="F44" s="271"/>
      <c r="G44" s="94"/>
      <c r="H44" s="94"/>
      <c r="I44" s="147"/>
      <c r="J44" s="147"/>
      <c r="K44" s="146"/>
      <c r="L44" s="146"/>
      <c r="M44" s="146">
        <v>800000</v>
      </c>
      <c r="N44" s="146"/>
      <c r="O44" s="157"/>
      <c r="P44" s="135"/>
    </row>
    <row r="45" spans="1:16" s="347" customFormat="1" ht="21" customHeight="1">
      <c r="A45" s="143">
        <v>26</v>
      </c>
      <c r="B45" s="96" t="s">
        <v>196</v>
      </c>
      <c r="C45" s="95" t="s">
        <v>266</v>
      </c>
      <c r="D45" s="145" t="s">
        <v>143</v>
      </c>
      <c r="E45" s="146">
        <f t="shared" si="0"/>
        <v>800000</v>
      </c>
      <c r="F45" s="271"/>
      <c r="G45" s="94"/>
      <c r="H45" s="94"/>
      <c r="I45" s="147"/>
      <c r="J45" s="147"/>
      <c r="K45" s="146"/>
      <c r="L45" s="146"/>
      <c r="M45" s="146">
        <v>800000</v>
      </c>
      <c r="N45" s="146"/>
      <c r="O45" s="173"/>
      <c r="P45" s="135"/>
    </row>
    <row r="46" spans="1:16" s="12" customFormat="1" ht="21" customHeight="1">
      <c r="A46" s="143">
        <v>27</v>
      </c>
      <c r="B46" s="314" t="s">
        <v>60</v>
      </c>
      <c r="C46" s="42" t="s">
        <v>110</v>
      </c>
      <c r="D46" s="142" t="s">
        <v>143</v>
      </c>
      <c r="E46" s="146">
        <f t="shared" si="0"/>
        <v>800000</v>
      </c>
      <c r="F46" s="43"/>
      <c r="G46" s="43">
        <v>6786950</v>
      </c>
      <c r="H46" s="43">
        <v>6786950</v>
      </c>
      <c r="I46" s="43"/>
      <c r="J46" s="43"/>
      <c r="K46" s="44"/>
      <c r="L46" s="44"/>
      <c r="M46" s="146">
        <v>800000</v>
      </c>
      <c r="N46" s="44"/>
      <c r="O46" s="260"/>
      <c r="P46" s="11"/>
    </row>
    <row r="47" spans="1:16" s="347" customFormat="1" ht="21" customHeight="1">
      <c r="A47" s="143">
        <v>28</v>
      </c>
      <c r="B47" s="96" t="s">
        <v>197</v>
      </c>
      <c r="C47" s="95" t="s">
        <v>267</v>
      </c>
      <c r="D47" s="145" t="s">
        <v>143</v>
      </c>
      <c r="E47" s="146">
        <f t="shared" si="0"/>
        <v>800000</v>
      </c>
      <c r="F47" s="271"/>
      <c r="G47" s="94"/>
      <c r="H47" s="94"/>
      <c r="I47" s="147"/>
      <c r="J47" s="147"/>
      <c r="K47" s="146"/>
      <c r="L47" s="146"/>
      <c r="M47" s="146">
        <v>800000</v>
      </c>
      <c r="N47" s="146"/>
      <c r="O47" s="173"/>
      <c r="P47" s="135"/>
    </row>
    <row r="48" spans="1:16" s="347" customFormat="1" ht="21" customHeight="1">
      <c r="A48" s="143">
        <v>29</v>
      </c>
      <c r="B48" s="96" t="s">
        <v>198</v>
      </c>
      <c r="C48" s="95" t="s">
        <v>268</v>
      </c>
      <c r="D48" s="145" t="s">
        <v>143</v>
      </c>
      <c r="E48" s="146">
        <f t="shared" si="0"/>
        <v>800000</v>
      </c>
      <c r="F48" s="271"/>
      <c r="G48" s="94"/>
      <c r="H48" s="94"/>
      <c r="I48" s="147"/>
      <c r="J48" s="147"/>
      <c r="K48" s="146"/>
      <c r="L48" s="146"/>
      <c r="M48" s="146">
        <v>800000</v>
      </c>
      <c r="N48" s="146"/>
      <c r="O48" s="173"/>
      <c r="P48" s="135"/>
    </row>
    <row r="49" spans="1:16" s="347" customFormat="1" ht="21" customHeight="1">
      <c r="A49" s="143">
        <v>30</v>
      </c>
      <c r="B49" s="96" t="s">
        <v>199</v>
      </c>
      <c r="C49" s="95" t="s">
        <v>269</v>
      </c>
      <c r="D49" s="145" t="s">
        <v>143</v>
      </c>
      <c r="E49" s="146">
        <f t="shared" si="0"/>
        <v>800000</v>
      </c>
      <c r="F49" s="271"/>
      <c r="G49" s="94"/>
      <c r="H49" s="94"/>
      <c r="I49" s="147"/>
      <c r="J49" s="147"/>
      <c r="K49" s="146"/>
      <c r="L49" s="146"/>
      <c r="M49" s="146">
        <v>800000</v>
      </c>
      <c r="N49" s="146"/>
      <c r="O49" s="173"/>
      <c r="P49" s="135"/>
    </row>
    <row r="50" spans="1:16" s="347" customFormat="1" ht="21" customHeight="1">
      <c r="A50" s="143">
        <v>31</v>
      </c>
      <c r="B50" s="96" t="s">
        <v>200</v>
      </c>
      <c r="C50" s="95" t="s">
        <v>270</v>
      </c>
      <c r="D50" s="145" t="s">
        <v>143</v>
      </c>
      <c r="E50" s="146">
        <f t="shared" si="0"/>
        <v>800000</v>
      </c>
      <c r="F50" s="271"/>
      <c r="G50" s="94"/>
      <c r="H50" s="94"/>
      <c r="I50" s="147"/>
      <c r="J50" s="147"/>
      <c r="K50" s="146"/>
      <c r="L50" s="146"/>
      <c r="M50" s="146">
        <v>800000</v>
      </c>
      <c r="N50" s="146"/>
      <c r="O50" s="173"/>
      <c r="P50" s="135"/>
    </row>
    <row r="51" spans="1:16" s="347" customFormat="1" ht="21" customHeight="1">
      <c r="A51" s="143">
        <v>32</v>
      </c>
      <c r="B51" s="98" t="s">
        <v>202</v>
      </c>
      <c r="C51" s="95" t="s">
        <v>272</v>
      </c>
      <c r="D51" s="145" t="s">
        <v>143</v>
      </c>
      <c r="E51" s="146">
        <f t="shared" si="0"/>
        <v>800000</v>
      </c>
      <c r="F51" s="271"/>
      <c r="G51" s="94"/>
      <c r="H51" s="94"/>
      <c r="I51" s="147"/>
      <c r="J51" s="147"/>
      <c r="K51" s="146"/>
      <c r="L51" s="146"/>
      <c r="M51" s="146">
        <v>800000</v>
      </c>
      <c r="N51" s="146"/>
      <c r="O51" s="173"/>
      <c r="P51" s="135"/>
    </row>
    <row r="52" spans="1:16" s="347" customFormat="1" ht="21" customHeight="1">
      <c r="A52" s="143">
        <v>33</v>
      </c>
      <c r="B52" s="96" t="s">
        <v>203</v>
      </c>
      <c r="C52" s="95" t="s">
        <v>273</v>
      </c>
      <c r="D52" s="145" t="s">
        <v>143</v>
      </c>
      <c r="E52" s="146">
        <f t="shared" si="0"/>
        <v>800000</v>
      </c>
      <c r="F52" s="271"/>
      <c r="G52" s="94"/>
      <c r="H52" s="94"/>
      <c r="I52" s="147"/>
      <c r="J52" s="147"/>
      <c r="K52" s="146"/>
      <c r="L52" s="147"/>
      <c r="M52" s="146">
        <v>800000</v>
      </c>
      <c r="N52" s="146"/>
      <c r="O52" s="255"/>
      <c r="P52" s="135"/>
    </row>
    <row r="53" spans="1:16" s="347" customFormat="1" ht="21" customHeight="1">
      <c r="A53" s="143">
        <v>34</v>
      </c>
      <c r="B53" s="96" t="s">
        <v>204</v>
      </c>
      <c r="C53" s="95" t="s">
        <v>274</v>
      </c>
      <c r="D53" s="145" t="s">
        <v>143</v>
      </c>
      <c r="E53" s="146">
        <f t="shared" si="0"/>
        <v>800000</v>
      </c>
      <c r="F53" s="271"/>
      <c r="G53" s="94"/>
      <c r="H53" s="94"/>
      <c r="I53" s="147"/>
      <c r="J53" s="147"/>
      <c r="K53" s="146"/>
      <c r="L53" s="146"/>
      <c r="M53" s="146">
        <v>800000</v>
      </c>
      <c r="N53" s="146"/>
      <c r="O53" s="171"/>
      <c r="P53" s="135"/>
    </row>
    <row r="54" spans="1:16" s="347" customFormat="1" ht="21" customHeight="1">
      <c r="A54" s="143">
        <v>35</v>
      </c>
      <c r="B54" s="96" t="s">
        <v>205</v>
      </c>
      <c r="C54" s="95" t="s">
        <v>275</v>
      </c>
      <c r="D54" s="145" t="s">
        <v>143</v>
      </c>
      <c r="E54" s="146">
        <f t="shared" si="0"/>
        <v>800000</v>
      </c>
      <c r="F54" s="271"/>
      <c r="G54" s="94"/>
      <c r="H54" s="94"/>
      <c r="I54" s="147"/>
      <c r="J54" s="147"/>
      <c r="K54" s="146"/>
      <c r="L54" s="146"/>
      <c r="M54" s="146">
        <v>800000</v>
      </c>
      <c r="N54" s="146"/>
      <c r="O54" s="173"/>
      <c r="P54" s="135"/>
    </row>
    <row r="55" spans="1:16" s="347" customFormat="1" ht="21" customHeight="1">
      <c r="A55" s="143">
        <v>36</v>
      </c>
      <c r="B55" s="96" t="s">
        <v>206</v>
      </c>
      <c r="C55" s="95" t="s">
        <v>276</v>
      </c>
      <c r="D55" s="145" t="s">
        <v>143</v>
      </c>
      <c r="E55" s="146">
        <f t="shared" si="0"/>
        <v>800000</v>
      </c>
      <c r="F55" s="271"/>
      <c r="G55" s="94"/>
      <c r="H55" s="94"/>
      <c r="I55" s="147"/>
      <c r="J55" s="147"/>
      <c r="K55" s="146"/>
      <c r="L55" s="146"/>
      <c r="M55" s="146">
        <v>800000</v>
      </c>
      <c r="N55" s="146"/>
      <c r="O55" s="157"/>
      <c r="P55" s="135"/>
    </row>
    <row r="56" spans="1:16" s="347" customFormat="1" ht="21" customHeight="1">
      <c r="A56" s="143">
        <v>37</v>
      </c>
      <c r="B56" s="96" t="s">
        <v>208</v>
      </c>
      <c r="C56" s="95" t="s">
        <v>278</v>
      </c>
      <c r="D56" s="145" t="s">
        <v>143</v>
      </c>
      <c r="E56" s="146">
        <f t="shared" si="0"/>
        <v>800000</v>
      </c>
      <c r="F56" s="271"/>
      <c r="G56" s="94"/>
      <c r="H56" s="94"/>
      <c r="I56" s="147"/>
      <c r="J56" s="147"/>
      <c r="K56" s="146"/>
      <c r="L56" s="146"/>
      <c r="M56" s="146">
        <v>800000</v>
      </c>
      <c r="N56" s="146"/>
      <c r="O56" s="174"/>
      <c r="P56" s="135"/>
    </row>
    <row r="57" spans="1:16" s="347" customFormat="1" ht="21" customHeight="1">
      <c r="A57" s="143">
        <v>38</v>
      </c>
      <c r="B57" s="96" t="s">
        <v>209</v>
      </c>
      <c r="C57" s="95" t="s">
        <v>279</v>
      </c>
      <c r="D57" s="145" t="s">
        <v>143</v>
      </c>
      <c r="E57" s="146">
        <f t="shared" si="0"/>
        <v>800000</v>
      </c>
      <c r="F57" s="271"/>
      <c r="G57" s="94"/>
      <c r="H57" s="94"/>
      <c r="I57" s="147"/>
      <c r="J57" s="147"/>
      <c r="K57" s="146"/>
      <c r="L57" s="146"/>
      <c r="M57" s="146">
        <v>800000</v>
      </c>
      <c r="N57" s="146"/>
      <c r="O57" s="174"/>
      <c r="P57" s="135"/>
    </row>
    <row r="58" spans="1:16" s="347" customFormat="1" ht="21" customHeight="1">
      <c r="A58" s="143">
        <v>39</v>
      </c>
      <c r="B58" s="98" t="s">
        <v>210</v>
      </c>
      <c r="C58" s="95" t="s">
        <v>280</v>
      </c>
      <c r="D58" s="145" t="s">
        <v>143</v>
      </c>
      <c r="E58" s="146">
        <f t="shared" si="0"/>
        <v>800000</v>
      </c>
      <c r="F58" s="271"/>
      <c r="G58" s="94"/>
      <c r="H58" s="94"/>
      <c r="I58" s="147"/>
      <c r="J58" s="147"/>
      <c r="K58" s="146"/>
      <c r="L58" s="146"/>
      <c r="M58" s="146">
        <v>800000</v>
      </c>
      <c r="N58" s="146"/>
      <c r="O58" s="174"/>
      <c r="P58" s="135"/>
    </row>
    <row r="59" spans="1:16" s="347" customFormat="1" ht="21" customHeight="1">
      <c r="A59" s="143">
        <v>40</v>
      </c>
      <c r="B59" s="96" t="s">
        <v>211</v>
      </c>
      <c r="C59" s="95" t="s">
        <v>281</v>
      </c>
      <c r="D59" s="145" t="s">
        <v>143</v>
      </c>
      <c r="E59" s="146">
        <f t="shared" si="0"/>
        <v>800000</v>
      </c>
      <c r="F59" s="271"/>
      <c r="G59" s="94"/>
      <c r="H59" s="94"/>
      <c r="I59" s="147"/>
      <c r="J59" s="147"/>
      <c r="K59" s="146"/>
      <c r="L59" s="146"/>
      <c r="M59" s="146">
        <v>800000</v>
      </c>
      <c r="N59" s="146"/>
      <c r="O59" s="174"/>
      <c r="P59" s="135"/>
    </row>
    <row r="60" spans="1:16" s="347" customFormat="1" ht="21" customHeight="1">
      <c r="A60" s="143">
        <v>41</v>
      </c>
      <c r="B60" s="96" t="s">
        <v>212</v>
      </c>
      <c r="C60" s="95" t="s">
        <v>282</v>
      </c>
      <c r="D60" s="145" t="s">
        <v>143</v>
      </c>
      <c r="E60" s="146">
        <f t="shared" si="0"/>
        <v>800000</v>
      </c>
      <c r="F60" s="271"/>
      <c r="G60" s="94"/>
      <c r="H60" s="94"/>
      <c r="I60" s="147"/>
      <c r="J60" s="147"/>
      <c r="K60" s="146"/>
      <c r="L60" s="146"/>
      <c r="M60" s="146">
        <v>800000</v>
      </c>
      <c r="N60" s="146"/>
      <c r="O60" s="174"/>
      <c r="P60" s="135"/>
    </row>
    <row r="61" spans="1:16" s="347" customFormat="1" ht="21" customHeight="1">
      <c r="A61" s="143">
        <v>42</v>
      </c>
      <c r="B61" s="99" t="s">
        <v>213</v>
      </c>
      <c r="C61" s="100" t="s">
        <v>283</v>
      </c>
      <c r="D61" s="145" t="s">
        <v>143</v>
      </c>
      <c r="E61" s="146">
        <f t="shared" si="0"/>
        <v>800000</v>
      </c>
      <c r="F61" s="271"/>
      <c r="G61" s="94"/>
      <c r="H61" s="94"/>
      <c r="I61" s="147"/>
      <c r="J61" s="147"/>
      <c r="K61" s="146"/>
      <c r="L61" s="146"/>
      <c r="M61" s="146">
        <v>800000</v>
      </c>
      <c r="N61" s="146"/>
      <c r="O61" s="174"/>
      <c r="P61" s="135"/>
    </row>
    <row r="62" spans="1:16" s="347" customFormat="1" ht="21" customHeight="1">
      <c r="A62" s="143">
        <v>43</v>
      </c>
      <c r="B62" s="96" t="s">
        <v>214</v>
      </c>
      <c r="C62" s="95" t="s">
        <v>284</v>
      </c>
      <c r="D62" s="145" t="s">
        <v>143</v>
      </c>
      <c r="E62" s="146">
        <f t="shared" si="0"/>
        <v>800000</v>
      </c>
      <c r="F62" s="271"/>
      <c r="G62" s="94"/>
      <c r="H62" s="94"/>
      <c r="I62" s="147"/>
      <c r="J62" s="147"/>
      <c r="K62" s="146"/>
      <c r="L62" s="146"/>
      <c r="M62" s="146">
        <v>800000</v>
      </c>
      <c r="N62" s="146"/>
      <c r="O62" s="171"/>
      <c r="P62" s="135"/>
    </row>
    <row r="63" spans="1:16" s="347" customFormat="1" ht="21" customHeight="1">
      <c r="A63" s="143">
        <v>44</v>
      </c>
      <c r="B63" s="96" t="s">
        <v>215</v>
      </c>
      <c r="C63" s="95" t="s">
        <v>285</v>
      </c>
      <c r="D63" s="145" t="s">
        <v>143</v>
      </c>
      <c r="E63" s="146">
        <f t="shared" si="0"/>
        <v>800000</v>
      </c>
      <c r="F63" s="271"/>
      <c r="G63" s="94"/>
      <c r="H63" s="94"/>
      <c r="I63" s="147"/>
      <c r="J63" s="147"/>
      <c r="K63" s="146"/>
      <c r="L63" s="146"/>
      <c r="M63" s="146">
        <v>800000</v>
      </c>
      <c r="N63" s="146"/>
      <c r="O63" s="171"/>
      <c r="P63" s="135"/>
    </row>
    <row r="64" spans="1:16" s="12" customFormat="1" ht="21" customHeight="1">
      <c r="A64" s="143">
        <v>45</v>
      </c>
      <c r="B64" s="261" t="s">
        <v>216</v>
      </c>
      <c r="C64" s="328" t="s">
        <v>286</v>
      </c>
      <c r="D64" s="142" t="s">
        <v>143</v>
      </c>
      <c r="E64" s="146">
        <f t="shared" si="0"/>
        <v>800000</v>
      </c>
      <c r="F64" s="312"/>
      <c r="G64" s="263"/>
      <c r="H64" s="263"/>
      <c r="I64" s="43"/>
      <c r="J64" s="43"/>
      <c r="K64" s="44"/>
      <c r="L64" s="44"/>
      <c r="M64" s="146">
        <v>800000</v>
      </c>
      <c r="N64" s="44"/>
      <c r="O64" s="264"/>
      <c r="P64" s="11"/>
    </row>
    <row r="65" spans="1:16" s="347" customFormat="1" ht="21" customHeight="1">
      <c r="A65" s="143">
        <v>46</v>
      </c>
      <c r="B65" s="96" t="s">
        <v>217</v>
      </c>
      <c r="C65" s="95" t="s">
        <v>287</v>
      </c>
      <c r="D65" s="145" t="s">
        <v>143</v>
      </c>
      <c r="E65" s="146">
        <f t="shared" si="0"/>
        <v>800000</v>
      </c>
      <c r="F65" s="271"/>
      <c r="G65" s="94"/>
      <c r="H65" s="94"/>
      <c r="I65" s="147"/>
      <c r="J65" s="147"/>
      <c r="K65" s="146"/>
      <c r="L65" s="146"/>
      <c r="M65" s="146">
        <v>800000</v>
      </c>
      <c r="N65" s="146"/>
      <c r="O65" s="173"/>
      <c r="P65" s="135"/>
    </row>
    <row r="66" spans="1:16" s="347" customFormat="1" ht="21" customHeight="1">
      <c r="A66" s="143">
        <v>47</v>
      </c>
      <c r="B66" s="96" t="s">
        <v>207</v>
      </c>
      <c r="C66" s="95" t="s">
        <v>277</v>
      </c>
      <c r="D66" s="145" t="s">
        <v>143</v>
      </c>
      <c r="E66" s="146">
        <f t="shared" si="0"/>
        <v>800000</v>
      </c>
      <c r="F66" s="271"/>
      <c r="G66" s="94"/>
      <c r="H66" s="94"/>
      <c r="I66" s="147"/>
      <c r="J66" s="147"/>
      <c r="K66" s="146"/>
      <c r="L66" s="146"/>
      <c r="M66" s="146">
        <v>800000</v>
      </c>
      <c r="N66" s="146"/>
      <c r="O66" s="173"/>
      <c r="P66" s="135"/>
    </row>
    <row r="67" spans="1:16" s="347" customFormat="1" ht="21" customHeight="1">
      <c r="A67" s="143">
        <v>48</v>
      </c>
      <c r="B67" s="96" t="s">
        <v>219</v>
      </c>
      <c r="C67" s="95" t="s">
        <v>289</v>
      </c>
      <c r="D67" s="145" t="s">
        <v>143</v>
      </c>
      <c r="E67" s="146">
        <f t="shared" si="0"/>
        <v>800000</v>
      </c>
      <c r="F67" s="271"/>
      <c r="G67" s="94"/>
      <c r="H67" s="94"/>
      <c r="I67" s="147"/>
      <c r="J67" s="147"/>
      <c r="K67" s="146"/>
      <c r="L67" s="146"/>
      <c r="M67" s="146">
        <v>800000</v>
      </c>
      <c r="N67" s="146"/>
      <c r="O67" s="255"/>
      <c r="P67" s="135"/>
    </row>
    <row r="68" spans="1:16" s="347" customFormat="1" ht="21" customHeight="1">
      <c r="A68" s="143">
        <v>49</v>
      </c>
      <c r="B68" s="96" t="s">
        <v>220</v>
      </c>
      <c r="C68" s="95" t="s">
        <v>290</v>
      </c>
      <c r="D68" s="145" t="s">
        <v>143</v>
      </c>
      <c r="E68" s="146">
        <f t="shared" si="0"/>
        <v>800000</v>
      </c>
      <c r="F68" s="271"/>
      <c r="G68" s="94"/>
      <c r="H68" s="94"/>
      <c r="I68" s="147"/>
      <c r="J68" s="147"/>
      <c r="K68" s="146"/>
      <c r="L68" s="146"/>
      <c r="M68" s="146">
        <v>800000</v>
      </c>
      <c r="N68" s="146"/>
      <c r="O68" s="173"/>
      <c r="P68" s="135"/>
    </row>
    <row r="69" spans="1:16" s="347" customFormat="1" ht="21" customHeight="1">
      <c r="A69" s="143">
        <v>50</v>
      </c>
      <c r="B69" s="96" t="s">
        <v>201</v>
      </c>
      <c r="C69" s="95" t="s">
        <v>271</v>
      </c>
      <c r="D69" s="145" t="s">
        <v>143</v>
      </c>
      <c r="E69" s="146">
        <f t="shared" si="0"/>
        <v>800000</v>
      </c>
      <c r="F69" s="271"/>
      <c r="G69" s="94"/>
      <c r="H69" s="94"/>
      <c r="I69" s="147"/>
      <c r="J69" s="147"/>
      <c r="K69" s="146"/>
      <c r="L69" s="146"/>
      <c r="M69" s="146">
        <v>800000</v>
      </c>
      <c r="N69" s="146"/>
      <c r="O69" s="173"/>
      <c r="P69" s="135"/>
    </row>
    <row r="70" spans="1:16" s="347" customFormat="1" ht="27.75" customHeight="1">
      <c r="A70" s="143">
        <v>51</v>
      </c>
      <c r="B70" s="96" t="s">
        <v>223</v>
      </c>
      <c r="C70" s="95" t="s">
        <v>293</v>
      </c>
      <c r="D70" s="145" t="s">
        <v>143</v>
      </c>
      <c r="E70" s="146">
        <f t="shared" si="0"/>
        <v>800000</v>
      </c>
      <c r="F70" s="271"/>
      <c r="G70" s="94"/>
      <c r="H70" s="94"/>
      <c r="I70" s="147"/>
      <c r="J70" s="147"/>
      <c r="K70" s="146"/>
      <c r="L70" s="146"/>
      <c r="M70" s="146">
        <v>800000</v>
      </c>
      <c r="N70" s="146"/>
      <c r="O70" s="172"/>
      <c r="P70" s="135"/>
    </row>
    <row r="71" spans="1:16" s="347" customFormat="1" ht="27.75" customHeight="1">
      <c r="A71" s="143">
        <v>52</v>
      </c>
      <c r="B71" s="96" t="s">
        <v>224</v>
      </c>
      <c r="C71" s="95" t="s">
        <v>294</v>
      </c>
      <c r="D71" s="145" t="s">
        <v>143</v>
      </c>
      <c r="E71" s="146">
        <f t="shared" si="0"/>
        <v>800000</v>
      </c>
      <c r="F71" s="271"/>
      <c r="G71" s="94"/>
      <c r="H71" s="94"/>
      <c r="I71" s="147"/>
      <c r="J71" s="147"/>
      <c r="K71" s="146"/>
      <c r="L71" s="146"/>
      <c r="M71" s="146">
        <v>800000</v>
      </c>
      <c r="N71" s="146"/>
      <c r="O71" s="173"/>
      <c r="P71" s="135"/>
    </row>
    <row r="72" spans="1:16" s="12" customFormat="1" ht="27.75" customHeight="1">
      <c r="A72" s="143">
        <v>53</v>
      </c>
      <c r="B72" s="261" t="s">
        <v>225</v>
      </c>
      <c r="C72" s="262" t="s">
        <v>295</v>
      </c>
      <c r="D72" s="142" t="s">
        <v>143</v>
      </c>
      <c r="E72" s="146">
        <f t="shared" si="0"/>
        <v>800000</v>
      </c>
      <c r="F72" s="312"/>
      <c r="G72" s="263"/>
      <c r="H72" s="263"/>
      <c r="I72" s="43"/>
      <c r="J72" s="43"/>
      <c r="K72" s="44"/>
      <c r="L72" s="43"/>
      <c r="M72" s="146">
        <v>800000</v>
      </c>
      <c r="N72" s="44"/>
      <c r="O72" s="264"/>
      <c r="P72" s="11"/>
    </row>
    <row r="73" spans="1:16" s="347" customFormat="1" ht="27.75" customHeight="1">
      <c r="A73" s="143">
        <v>54</v>
      </c>
      <c r="B73" s="96" t="s">
        <v>226</v>
      </c>
      <c r="C73" s="95" t="s">
        <v>296</v>
      </c>
      <c r="D73" s="145" t="s">
        <v>143</v>
      </c>
      <c r="E73" s="146">
        <f t="shared" si="0"/>
        <v>800000</v>
      </c>
      <c r="F73" s="271"/>
      <c r="G73" s="94"/>
      <c r="H73" s="94"/>
      <c r="I73" s="147"/>
      <c r="J73" s="147"/>
      <c r="K73" s="146"/>
      <c r="L73" s="146"/>
      <c r="M73" s="146">
        <v>800000</v>
      </c>
      <c r="N73" s="146"/>
      <c r="O73" s="255"/>
      <c r="P73" s="135"/>
    </row>
    <row r="74" spans="1:16" s="347" customFormat="1" ht="27.75" customHeight="1">
      <c r="A74" s="143">
        <v>55</v>
      </c>
      <c r="B74" s="96" t="s">
        <v>227</v>
      </c>
      <c r="C74" s="95" t="s">
        <v>297</v>
      </c>
      <c r="D74" s="145" t="s">
        <v>143</v>
      </c>
      <c r="E74" s="146">
        <f t="shared" si="0"/>
        <v>800000</v>
      </c>
      <c r="F74" s="271"/>
      <c r="G74" s="94"/>
      <c r="H74" s="94"/>
      <c r="I74" s="147"/>
      <c r="J74" s="147"/>
      <c r="K74" s="146"/>
      <c r="L74" s="146"/>
      <c r="M74" s="146">
        <v>800000</v>
      </c>
      <c r="N74" s="146"/>
      <c r="O74" s="171"/>
      <c r="P74" s="135"/>
    </row>
    <row r="75" spans="1:16" s="347" customFormat="1" ht="27.75" customHeight="1">
      <c r="A75" s="143">
        <v>56</v>
      </c>
      <c r="B75" s="96" t="s">
        <v>228</v>
      </c>
      <c r="C75" s="95" t="s">
        <v>298</v>
      </c>
      <c r="D75" s="145" t="s">
        <v>143</v>
      </c>
      <c r="E75" s="146">
        <f t="shared" si="0"/>
        <v>800000</v>
      </c>
      <c r="F75" s="271"/>
      <c r="G75" s="94"/>
      <c r="H75" s="94"/>
      <c r="I75" s="147"/>
      <c r="J75" s="147"/>
      <c r="K75" s="146"/>
      <c r="L75" s="146"/>
      <c r="M75" s="146">
        <v>800000</v>
      </c>
      <c r="N75" s="146"/>
      <c r="O75" s="171"/>
      <c r="P75" s="135"/>
    </row>
    <row r="76" spans="1:16" s="347" customFormat="1" ht="27.75" customHeight="1">
      <c r="A76" s="143">
        <v>57</v>
      </c>
      <c r="B76" s="96" t="s">
        <v>229</v>
      </c>
      <c r="C76" s="95" t="s">
        <v>299</v>
      </c>
      <c r="D76" s="145" t="s">
        <v>143</v>
      </c>
      <c r="E76" s="146">
        <f t="shared" si="0"/>
        <v>800000</v>
      </c>
      <c r="F76" s="271"/>
      <c r="G76" s="94"/>
      <c r="H76" s="94"/>
      <c r="I76" s="147"/>
      <c r="J76" s="147"/>
      <c r="K76" s="146"/>
      <c r="L76" s="146"/>
      <c r="M76" s="146">
        <v>800000</v>
      </c>
      <c r="N76" s="146"/>
      <c r="O76" s="171"/>
      <c r="P76" s="135"/>
    </row>
    <row r="77" spans="1:16" s="347" customFormat="1" ht="27.75" customHeight="1">
      <c r="A77" s="143">
        <v>58</v>
      </c>
      <c r="B77" s="96" t="s">
        <v>230</v>
      </c>
      <c r="C77" s="95" t="s">
        <v>300</v>
      </c>
      <c r="D77" s="145" t="s">
        <v>143</v>
      </c>
      <c r="E77" s="146">
        <f t="shared" si="0"/>
        <v>800000</v>
      </c>
      <c r="F77" s="271"/>
      <c r="G77" s="94"/>
      <c r="H77" s="94"/>
      <c r="I77" s="147"/>
      <c r="J77" s="147"/>
      <c r="K77" s="146"/>
      <c r="L77" s="146"/>
      <c r="M77" s="146">
        <v>800000</v>
      </c>
      <c r="N77" s="146"/>
      <c r="O77" s="172"/>
      <c r="P77" s="135"/>
    </row>
    <row r="78" spans="1:16" s="347" customFormat="1" ht="27.75" customHeight="1">
      <c r="A78" s="143">
        <v>59</v>
      </c>
      <c r="B78" s="226" t="s">
        <v>231</v>
      </c>
      <c r="C78" s="227" t="s">
        <v>301</v>
      </c>
      <c r="D78" s="252" t="s">
        <v>143</v>
      </c>
      <c r="E78" s="146">
        <f t="shared" si="0"/>
        <v>800000</v>
      </c>
      <c r="F78" s="271"/>
      <c r="G78" s="228"/>
      <c r="H78" s="228"/>
      <c r="I78" s="147"/>
      <c r="J78" s="254"/>
      <c r="K78" s="253"/>
      <c r="L78" s="253"/>
      <c r="M78" s="146">
        <v>800000</v>
      </c>
      <c r="N78" s="253"/>
      <c r="O78" s="259"/>
      <c r="P78" s="135"/>
    </row>
    <row r="79" spans="1:16" s="347" customFormat="1" ht="27.75" customHeight="1">
      <c r="A79" s="143">
        <v>60</v>
      </c>
      <c r="B79" s="211" t="s">
        <v>232</v>
      </c>
      <c r="C79" s="212" t="s">
        <v>302</v>
      </c>
      <c r="D79" s="213" t="s">
        <v>143</v>
      </c>
      <c r="E79" s="146">
        <f t="shared" si="0"/>
        <v>800000</v>
      </c>
      <c r="F79" s="271"/>
      <c r="G79" s="215"/>
      <c r="H79" s="215"/>
      <c r="I79" s="147"/>
      <c r="J79" s="216"/>
      <c r="K79" s="214"/>
      <c r="L79" s="216"/>
      <c r="M79" s="146">
        <v>800000</v>
      </c>
      <c r="N79" s="214"/>
      <c r="O79" s="217"/>
      <c r="P79" s="185"/>
    </row>
    <row r="80" spans="1:16" s="347" customFormat="1" ht="27.75" customHeight="1">
      <c r="A80" s="143">
        <v>61</v>
      </c>
      <c r="B80" s="211" t="s">
        <v>421</v>
      </c>
      <c r="C80" s="212" t="s">
        <v>422</v>
      </c>
      <c r="D80" s="213" t="s">
        <v>143</v>
      </c>
      <c r="E80" s="146">
        <f t="shared" si="0"/>
        <v>800000</v>
      </c>
      <c r="F80" s="271"/>
      <c r="G80" s="215"/>
      <c r="H80" s="215"/>
      <c r="I80" s="147"/>
      <c r="J80" s="216"/>
      <c r="K80" s="214"/>
      <c r="L80" s="216"/>
      <c r="M80" s="146">
        <v>800000</v>
      </c>
      <c r="N80" s="214"/>
      <c r="O80" s="217"/>
      <c r="P80" s="185"/>
    </row>
    <row r="81" spans="1:16" s="347" customFormat="1" ht="27.75" customHeight="1">
      <c r="A81" s="143">
        <v>62</v>
      </c>
      <c r="B81" s="27" t="s">
        <v>79</v>
      </c>
      <c r="C81" s="144" t="s">
        <v>129</v>
      </c>
      <c r="D81" s="145" t="s">
        <v>143</v>
      </c>
      <c r="E81" s="146">
        <f t="shared" si="0"/>
        <v>800000</v>
      </c>
      <c r="F81" s="271"/>
      <c r="G81" s="215"/>
      <c r="H81" s="215"/>
      <c r="I81" s="147"/>
      <c r="J81" s="147"/>
      <c r="K81" s="146"/>
      <c r="L81" s="146"/>
      <c r="M81" s="146">
        <v>800000</v>
      </c>
      <c r="N81" s="146"/>
      <c r="O81" s="149"/>
      <c r="P81" s="135"/>
    </row>
    <row r="82" spans="1:16" s="347" customFormat="1" ht="27.75" customHeight="1">
      <c r="A82" s="143">
        <v>63</v>
      </c>
      <c r="B82" s="218" t="s">
        <v>233</v>
      </c>
      <c r="C82" s="212" t="s">
        <v>303</v>
      </c>
      <c r="D82" s="213" t="s">
        <v>143</v>
      </c>
      <c r="E82" s="146">
        <f t="shared" si="0"/>
        <v>800000</v>
      </c>
      <c r="F82" s="271"/>
      <c r="G82" s="215"/>
      <c r="H82" s="215"/>
      <c r="I82" s="147"/>
      <c r="J82" s="216"/>
      <c r="K82" s="214"/>
      <c r="L82" s="214"/>
      <c r="M82" s="146">
        <v>800000</v>
      </c>
      <c r="N82" s="214"/>
      <c r="O82" s="219"/>
      <c r="P82" s="185"/>
    </row>
    <row r="83" spans="1:16" s="347" customFormat="1" ht="27.75" customHeight="1">
      <c r="A83" s="143">
        <v>64</v>
      </c>
      <c r="B83" s="218" t="s">
        <v>234</v>
      </c>
      <c r="C83" s="212" t="s">
        <v>304</v>
      </c>
      <c r="D83" s="213" t="s">
        <v>143</v>
      </c>
      <c r="E83" s="146">
        <f t="shared" si="0"/>
        <v>800000</v>
      </c>
      <c r="F83" s="271"/>
      <c r="G83" s="215"/>
      <c r="H83" s="215"/>
      <c r="I83" s="147"/>
      <c r="J83" s="216"/>
      <c r="K83" s="214"/>
      <c r="L83" s="214"/>
      <c r="M83" s="146">
        <v>800000</v>
      </c>
      <c r="N83" s="214"/>
      <c r="O83" s="220"/>
      <c r="P83" s="185"/>
    </row>
    <row r="84" spans="1:16" s="347" customFormat="1" ht="27.75" customHeight="1">
      <c r="A84" s="143">
        <v>65</v>
      </c>
      <c r="B84" s="218" t="s">
        <v>235</v>
      </c>
      <c r="C84" s="212" t="s">
        <v>305</v>
      </c>
      <c r="D84" s="213" t="s">
        <v>143</v>
      </c>
      <c r="E84" s="146">
        <f t="shared" si="0"/>
        <v>800000</v>
      </c>
      <c r="F84" s="271"/>
      <c r="G84" s="215"/>
      <c r="H84" s="215"/>
      <c r="I84" s="147"/>
      <c r="J84" s="216"/>
      <c r="K84" s="214"/>
      <c r="L84" s="214"/>
      <c r="M84" s="146">
        <v>800000</v>
      </c>
      <c r="N84" s="214"/>
      <c r="O84" s="219"/>
      <c r="P84" s="185"/>
    </row>
    <row r="85" spans="1:16" s="347" customFormat="1" ht="27.75" customHeight="1">
      <c r="A85" s="143">
        <v>66</v>
      </c>
      <c r="B85" s="218" t="s">
        <v>236</v>
      </c>
      <c r="C85" s="212" t="s">
        <v>306</v>
      </c>
      <c r="D85" s="213" t="s">
        <v>143</v>
      </c>
      <c r="E85" s="146">
        <f t="shared" ref="E85:E93" si="1">M85</f>
        <v>800000</v>
      </c>
      <c r="F85" s="271"/>
      <c r="G85" s="215"/>
      <c r="H85" s="215"/>
      <c r="I85" s="147"/>
      <c r="J85" s="216"/>
      <c r="K85" s="214"/>
      <c r="L85" s="214"/>
      <c r="M85" s="146">
        <v>800000</v>
      </c>
      <c r="N85" s="214"/>
      <c r="O85" s="220"/>
      <c r="P85" s="185"/>
    </row>
    <row r="86" spans="1:16" s="347" customFormat="1" ht="27.75" customHeight="1">
      <c r="A86" s="143">
        <v>67</v>
      </c>
      <c r="B86" s="218" t="s">
        <v>237</v>
      </c>
      <c r="C86" s="212" t="s">
        <v>307</v>
      </c>
      <c r="D86" s="213" t="s">
        <v>143</v>
      </c>
      <c r="E86" s="146">
        <f t="shared" si="1"/>
        <v>800000</v>
      </c>
      <c r="F86" s="271"/>
      <c r="G86" s="215"/>
      <c r="H86" s="215"/>
      <c r="I86" s="147"/>
      <c r="J86" s="216"/>
      <c r="K86" s="214"/>
      <c r="L86" s="214"/>
      <c r="M86" s="146">
        <v>800000</v>
      </c>
      <c r="N86" s="214"/>
      <c r="O86" s="221"/>
      <c r="P86" s="185"/>
    </row>
    <row r="87" spans="1:16" s="347" customFormat="1" ht="27.75" customHeight="1">
      <c r="A87" s="143">
        <v>68</v>
      </c>
      <c r="B87" s="218" t="s">
        <v>238</v>
      </c>
      <c r="C87" s="212" t="s">
        <v>308</v>
      </c>
      <c r="D87" s="213" t="s">
        <v>143</v>
      </c>
      <c r="E87" s="146">
        <f t="shared" si="1"/>
        <v>800000</v>
      </c>
      <c r="F87" s="271"/>
      <c r="G87" s="215"/>
      <c r="H87" s="215"/>
      <c r="I87" s="147"/>
      <c r="J87" s="216"/>
      <c r="K87" s="214"/>
      <c r="L87" s="214"/>
      <c r="M87" s="146">
        <v>800000</v>
      </c>
      <c r="N87" s="214"/>
      <c r="O87" s="221"/>
      <c r="P87" s="185"/>
    </row>
    <row r="88" spans="1:16" s="347" customFormat="1" ht="27.75" customHeight="1">
      <c r="A88" s="143">
        <v>69</v>
      </c>
      <c r="B88" s="218" t="s">
        <v>239</v>
      </c>
      <c r="C88" s="212" t="s">
        <v>309</v>
      </c>
      <c r="D88" s="213" t="s">
        <v>143</v>
      </c>
      <c r="E88" s="146">
        <f t="shared" si="1"/>
        <v>800000</v>
      </c>
      <c r="F88" s="271"/>
      <c r="G88" s="215"/>
      <c r="H88" s="215"/>
      <c r="I88" s="147"/>
      <c r="J88" s="216"/>
      <c r="K88" s="214"/>
      <c r="L88" s="214"/>
      <c r="M88" s="146">
        <v>800000</v>
      </c>
      <c r="N88" s="214"/>
      <c r="O88" s="217"/>
      <c r="P88" s="185"/>
    </row>
    <row r="89" spans="1:16" s="347" customFormat="1" ht="27.75" customHeight="1">
      <c r="A89" s="143">
        <v>70</v>
      </c>
      <c r="B89" s="26" t="s">
        <v>52</v>
      </c>
      <c r="C89" s="144" t="s">
        <v>102</v>
      </c>
      <c r="D89" s="145" t="s">
        <v>143</v>
      </c>
      <c r="E89" s="146">
        <f t="shared" si="1"/>
        <v>800000</v>
      </c>
      <c r="F89" s="271"/>
      <c r="G89" s="215"/>
      <c r="H89" s="215"/>
      <c r="I89" s="147"/>
      <c r="J89" s="147"/>
      <c r="K89" s="146"/>
      <c r="L89" s="146"/>
      <c r="M89" s="146">
        <v>800000</v>
      </c>
      <c r="N89" s="146"/>
      <c r="O89" s="148"/>
      <c r="P89" s="135"/>
    </row>
    <row r="90" spans="1:16" s="347" customFormat="1" ht="27.75" customHeight="1">
      <c r="A90" s="143">
        <v>71</v>
      </c>
      <c r="B90" s="218" t="s">
        <v>240</v>
      </c>
      <c r="C90" s="212" t="s">
        <v>310</v>
      </c>
      <c r="D90" s="213" t="s">
        <v>143</v>
      </c>
      <c r="E90" s="146">
        <f t="shared" si="1"/>
        <v>800000</v>
      </c>
      <c r="F90" s="271"/>
      <c r="G90" s="215"/>
      <c r="H90" s="215"/>
      <c r="I90" s="147"/>
      <c r="J90" s="216"/>
      <c r="K90" s="214"/>
      <c r="L90" s="214"/>
      <c r="M90" s="146">
        <v>800000</v>
      </c>
      <c r="N90" s="214"/>
      <c r="O90" s="217"/>
      <c r="P90" s="185"/>
    </row>
    <row r="91" spans="1:16" s="12" customFormat="1" ht="27.75" customHeight="1">
      <c r="A91" s="143">
        <v>72</v>
      </c>
      <c r="B91" s="318" t="s">
        <v>564</v>
      </c>
      <c r="C91" s="319" t="s">
        <v>565</v>
      </c>
      <c r="D91" s="320" t="s">
        <v>143</v>
      </c>
      <c r="E91" s="146">
        <f t="shared" si="1"/>
        <v>800000</v>
      </c>
      <c r="F91" s="321"/>
      <c r="G91" s="322"/>
      <c r="H91" s="322"/>
      <c r="I91" s="323"/>
      <c r="J91" s="324"/>
      <c r="K91" s="325"/>
      <c r="L91" s="325"/>
      <c r="M91" s="146">
        <v>800000</v>
      </c>
      <c r="N91" s="325"/>
      <c r="O91" s="326"/>
      <c r="P91" s="327"/>
    </row>
    <row r="92" spans="1:16" s="347" customFormat="1" ht="27.75" customHeight="1">
      <c r="A92" s="143">
        <v>73</v>
      </c>
      <c r="B92" s="218" t="s">
        <v>241</v>
      </c>
      <c r="C92" s="222" t="s">
        <v>311</v>
      </c>
      <c r="D92" s="213" t="s">
        <v>143</v>
      </c>
      <c r="E92" s="146">
        <f t="shared" si="1"/>
        <v>800000</v>
      </c>
      <c r="F92" s="271"/>
      <c r="G92" s="215"/>
      <c r="H92" s="215"/>
      <c r="I92" s="147"/>
      <c r="J92" s="216"/>
      <c r="K92" s="214"/>
      <c r="L92" s="216"/>
      <c r="M92" s="146">
        <v>800000</v>
      </c>
      <c r="N92" s="214"/>
      <c r="O92" s="217"/>
      <c r="P92" s="185"/>
    </row>
    <row r="93" spans="1:16" s="347" customFormat="1" ht="27.75" customHeight="1">
      <c r="A93" s="143">
        <v>74</v>
      </c>
      <c r="B93" s="218" t="s">
        <v>242</v>
      </c>
      <c r="C93" s="212" t="s">
        <v>312</v>
      </c>
      <c r="D93" s="213" t="s">
        <v>143</v>
      </c>
      <c r="E93" s="146">
        <f t="shared" si="1"/>
        <v>800000</v>
      </c>
      <c r="F93" s="271"/>
      <c r="G93" s="215"/>
      <c r="H93" s="215"/>
      <c r="I93" s="147"/>
      <c r="J93" s="216"/>
      <c r="K93" s="214"/>
      <c r="L93" s="216"/>
      <c r="M93" s="146">
        <v>800000</v>
      </c>
      <c r="N93" s="214"/>
      <c r="O93" s="217"/>
      <c r="P93" s="185"/>
    </row>
    <row r="94" spans="1:16" s="347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225"/>
      <c r="P94" s="186" t="e">
        <f>H18-#REF!</f>
        <v>#REF!</v>
      </c>
    </row>
    <row r="95" spans="1:16" s="347" customFormat="1" ht="21.75" customHeight="1">
      <c r="A95" s="865" t="s">
        <v>585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185"/>
    </row>
    <row r="96" spans="1:16" s="347" customFormat="1" ht="22.5" customHeight="1">
      <c r="A96" s="861" t="s">
        <v>578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347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347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347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347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347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347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347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347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347" customFormat="1" ht="18.75" customHeigh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856" t="s">
        <v>438</v>
      </c>
      <c r="K106" s="856"/>
      <c r="L106" s="856"/>
      <c r="M106" s="856"/>
      <c r="N106" s="856"/>
      <c r="O106" s="856"/>
      <c r="P106" s="187"/>
    </row>
    <row r="107" spans="1:17" s="347" customFormat="1" ht="15.4" customHeight="1">
      <c r="A107" s="857" t="s">
        <v>19</v>
      </c>
      <c r="B107" s="857"/>
      <c r="C107" s="857"/>
      <c r="E107" s="857" t="s">
        <v>20</v>
      </c>
      <c r="F107" s="857"/>
      <c r="G107" s="857"/>
      <c r="H107" s="857"/>
      <c r="I107" s="207"/>
      <c r="J107" s="857" t="s">
        <v>21</v>
      </c>
      <c r="K107" s="857"/>
      <c r="L107" s="857"/>
      <c r="M107" s="857"/>
      <c r="N107" s="857"/>
      <c r="O107" s="857"/>
      <c r="P107" s="187"/>
    </row>
    <row r="108" spans="1:17" s="347" customFormat="1" ht="15.4" customHeight="1">
      <c r="A108" s="180"/>
      <c r="B108" s="208"/>
      <c r="C108" s="209"/>
      <c r="E108" s="208"/>
      <c r="F108" s="208"/>
      <c r="G108" s="208"/>
      <c r="H108" s="208"/>
      <c r="I108" s="208"/>
      <c r="K108" s="208"/>
      <c r="L108" s="180"/>
      <c r="M108" s="208"/>
      <c r="N108" s="208"/>
      <c r="O108" s="208"/>
      <c r="P108" s="187"/>
    </row>
    <row r="109" spans="1:17" s="347" customFormat="1" ht="40.5" customHeight="1">
      <c r="A109" s="180"/>
      <c r="B109" s="180"/>
      <c r="C109" s="181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7"/>
    </row>
    <row r="110" spans="1:17" s="347" customFormat="1" ht="18" customHeight="1">
      <c r="A110" s="852" t="s">
        <v>568</v>
      </c>
      <c r="B110" s="852"/>
      <c r="C110" s="852"/>
      <c r="E110" s="852" t="s">
        <v>149</v>
      </c>
      <c r="F110" s="852"/>
      <c r="G110" s="852"/>
      <c r="H110" s="852"/>
      <c r="I110" s="210"/>
      <c r="J110" s="852" t="s">
        <v>43</v>
      </c>
      <c r="K110" s="852"/>
      <c r="L110" s="852"/>
      <c r="M110" s="852"/>
      <c r="N110" s="852"/>
      <c r="O110" s="852"/>
      <c r="P110" s="187"/>
    </row>
    <row r="111" spans="1:17" s="347" customFormat="1">
      <c r="A111" s="182"/>
      <c r="B111" s="182"/>
      <c r="C111" s="182"/>
      <c r="D111" s="183"/>
      <c r="E111" s="182"/>
      <c r="F111" s="182"/>
      <c r="G111" s="182"/>
      <c r="H111" s="182"/>
      <c r="I111" s="182"/>
      <c r="K111" s="179"/>
      <c r="L111" s="182"/>
      <c r="M111" s="182"/>
      <c r="N111" s="182"/>
      <c r="O111" s="179"/>
      <c r="P111" s="178"/>
    </row>
    <row r="112" spans="1:17" s="347" customFormat="1">
      <c r="A112" s="869" t="s">
        <v>22</v>
      </c>
      <c r="B112" s="869"/>
      <c r="C112" s="869"/>
      <c r="D112" s="869"/>
      <c r="E112" s="869"/>
      <c r="F112" s="869"/>
      <c r="G112" s="869"/>
      <c r="H112" s="869"/>
      <c r="I112" s="869"/>
      <c r="J112" s="869"/>
      <c r="K112" s="869"/>
      <c r="L112" s="869"/>
      <c r="M112" s="869"/>
      <c r="N112" s="869"/>
      <c r="O112" s="869"/>
      <c r="P112" s="178"/>
    </row>
    <row r="113" spans="1:16" s="347" customFormat="1">
      <c r="A113" s="182"/>
      <c r="B113" s="182"/>
      <c r="C113" s="182"/>
      <c r="D113" s="182"/>
      <c r="E113" s="182"/>
      <c r="F113" s="182"/>
      <c r="G113" s="182"/>
      <c r="H113" s="182"/>
      <c r="I113" s="870" t="s">
        <v>24</v>
      </c>
      <c r="J113" s="870"/>
      <c r="K113" s="870"/>
      <c r="L113" s="870"/>
      <c r="M113" s="870"/>
      <c r="N113" s="870"/>
      <c r="O113" s="870"/>
      <c r="P113" s="178"/>
    </row>
    <row r="114" spans="1:16" s="347" customFormat="1">
      <c r="A114" s="180"/>
      <c r="B114" s="871" t="s">
        <v>23</v>
      </c>
      <c r="C114" s="871"/>
      <c r="D114" s="871"/>
      <c r="E114" s="180"/>
      <c r="F114" s="180"/>
      <c r="G114" s="180"/>
      <c r="H114" s="180"/>
      <c r="I114" s="871" t="s">
        <v>39</v>
      </c>
      <c r="J114" s="871"/>
      <c r="K114" s="871"/>
      <c r="L114" s="871"/>
      <c r="M114" s="871"/>
      <c r="N114" s="871"/>
      <c r="O114" s="871"/>
      <c r="P114" s="178"/>
    </row>
    <row r="115" spans="1:16" s="347" customFormat="1">
      <c r="A115" s="179"/>
      <c r="B115" s="871"/>
      <c r="C115" s="871"/>
      <c r="D115" s="871"/>
      <c r="E115" s="180"/>
      <c r="F115" s="180"/>
      <c r="G115" s="180"/>
      <c r="H115" s="180"/>
      <c r="I115" s="871"/>
      <c r="J115" s="871"/>
      <c r="K115" s="871"/>
      <c r="L115" s="871"/>
      <c r="M115" s="871"/>
      <c r="N115" s="871"/>
      <c r="O115" s="871"/>
      <c r="P115" s="178"/>
    </row>
    <row r="116" spans="1:16" s="347" customFormat="1">
      <c r="A116" s="180"/>
      <c r="B116" s="180"/>
      <c r="C116" s="180"/>
      <c r="D116" s="180"/>
      <c r="E116" s="180"/>
      <c r="F116" s="180"/>
      <c r="G116" s="180"/>
      <c r="H116" s="180"/>
      <c r="I116" s="871"/>
      <c r="J116" s="871"/>
      <c r="K116" s="871"/>
      <c r="L116" s="871"/>
      <c r="M116" s="871"/>
      <c r="N116" s="871"/>
      <c r="O116" s="871"/>
      <c r="P116" s="178"/>
    </row>
    <row r="117" spans="1:16" s="347" customFormat="1">
      <c r="A117" s="872"/>
      <c r="B117" s="872"/>
      <c r="C117" s="872"/>
      <c r="D117" s="872"/>
      <c r="E117" s="872"/>
      <c r="F117" s="872"/>
      <c r="G117" s="872"/>
      <c r="H117" s="872"/>
      <c r="I117" s="872"/>
      <c r="J117" s="872"/>
      <c r="K117" s="873"/>
      <c r="L117" s="873"/>
      <c r="M117" s="873"/>
      <c r="N117" s="873"/>
      <c r="O117" s="873"/>
      <c r="P117" s="178"/>
    </row>
    <row r="118" spans="1:16" s="347" customFormat="1">
      <c r="C118" s="181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97:O98"/>
    <mergeCell ref="C17:D17"/>
    <mergeCell ref="B18:D18"/>
    <mergeCell ref="B19:D19"/>
    <mergeCell ref="B94:D94"/>
    <mergeCell ref="A95:O95"/>
    <mergeCell ref="A96:D96"/>
    <mergeCell ref="E96:O96"/>
    <mergeCell ref="A97:A98"/>
    <mergeCell ref="B97:C98"/>
    <mergeCell ref="D97:L97"/>
    <mergeCell ref="M97:M98"/>
    <mergeCell ref="N97:N98"/>
    <mergeCell ref="A110:C110"/>
    <mergeCell ref="E110:H110"/>
    <mergeCell ref="J110:O110"/>
    <mergeCell ref="B99:C99"/>
    <mergeCell ref="B100:C100"/>
    <mergeCell ref="B101:C101"/>
    <mergeCell ref="B102:C102"/>
    <mergeCell ref="B103:C103"/>
    <mergeCell ref="B104:C104"/>
    <mergeCell ref="B105:C105"/>
    <mergeCell ref="J106:O106"/>
    <mergeCell ref="A107:C107"/>
    <mergeCell ref="E107:H107"/>
    <mergeCell ref="J107:O107"/>
    <mergeCell ref="A112:O112"/>
    <mergeCell ref="I113:O113"/>
    <mergeCell ref="B114:D115"/>
    <mergeCell ref="I114:O116"/>
    <mergeCell ref="A117:J117"/>
    <mergeCell ref="K117:O117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FF00"/>
  </sheetPr>
  <dimension ref="A1:R129"/>
  <sheetViews>
    <sheetView showGridLines="0" topLeftCell="A90" workbookViewId="0">
      <selection activeCell="A95" sqref="A95:O95"/>
    </sheetView>
  </sheetViews>
  <sheetFormatPr defaultRowHeight="15.75"/>
  <cols>
    <col min="1" max="1" width="6.6640625" style="762" customWidth="1"/>
    <col min="2" max="2" width="32.5" style="762" customWidth="1"/>
    <col min="3" max="3" width="19.1640625" style="8" customWidth="1"/>
    <col min="4" max="4" width="36" style="762" customWidth="1"/>
    <col min="5" max="5" width="14.5" style="762" customWidth="1"/>
    <col min="6" max="6" width="15.83203125" style="762" bestFit="1" customWidth="1"/>
    <col min="7" max="8" width="14.6640625" style="762" hidden="1" customWidth="1"/>
    <col min="9" max="9" width="15.1640625" style="762" bestFit="1" customWidth="1"/>
    <col min="10" max="10" width="9.83203125" style="762" customWidth="1"/>
    <col min="11" max="11" width="8.1640625" style="762" bestFit="1" customWidth="1"/>
    <col min="12" max="12" width="11.1640625" style="762" customWidth="1"/>
    <col min="13" max="13" width="9.83203125" style="762" bestFit="1" customWidth="1"/>
    <col min="14" max="14" width="12" style="762" customWidth="1"/>
    <col min="15" max="15" width="16.5" style="762" customWidth="1"/>
    <col min="16" max="16" width="16.83203125" style="762" customWidth="1"/>
    <col min="17" max="17" width="23.1640625" style="762" customWidth="1"/>
    <col min="18" max="16384" width="9.33203125" style="762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857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764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764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764" customFormat="1" ht="74.25" customHeight="1">
      <c r="A16" s="881"/>
      <c r="B16" s="881"/>
      <c r="C16" s="765" t="s">
        <v>17</v>
      </c>
      <c r="D16" s="765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766">
        <v>1</v>
      </c>
      <c r="B17" s="766">
        <v>2</v>
      </c>
      <c r="C17" s="874">
        <v>3</v>
      </c>
      <c r="D17" s="874"/>
      <c r="E17" s="766">
        <v>4</v>
      </c>
      <c r="F17" s="766">
        <v>5</v>
      </c>
      <c r="G17" s="766">
        <v>5</v>
      </c>
      <c r="H17" s="766">
        <v>5</v>
      </c>
      <c r="I17" s="766">
        <v>6</v>
      </c>
      <c r="J17" s="766">
        <v>7</v>
      </c>
      <c r="K17" s="766">
        <v>8</v>
      </c>
      <c r="L17" s="766">
        <v>9</v>
      </c>
      <c r="M17" s="766">
        <v>10</v>
      </c>
      <c r="N17" s="766">
        <v>11</v>
      </c>
      <c r="O17" s="766">
        <v>12</v>
      </c>
      <c r="P17" s="240"/>
    </row>
    <row r="18" spans="1:18" s="764" customFormat="1" ht="19.5" customHeight="1">
      <c r="A18" s="242"/>
      <c r="B18" s="875" t="s">
        <v>7</v>
      </c>
      <c r="C18" s="875"/>
      <c r="D18" s="875"/>
      <c r="E18" s="243">
        <f>SUM(E20:E93)</f>
        <v>696039868.80000007</v>
      </c>
      <c r="F18" s="243">
        <f>SUM(F20:F93)</f>
        <v>696039868.80000007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120467075.30000001</v>
      </c>
      <c r="P18" s="178"/>
      <c r="Q18" s="390"/>
    </row>
    <row r="19" spans="1:18" s="764" customFormat="1">
      <c r="A19" s="258" t="s">
        <v>25</v>
      </c>
      <c r="B19" s="876" t="s">
        <v>26</v>
      </c>
      <c r="C19" s="877"/>
      <c r="D19" s="878"/>
      <c r="E19" s="146">
        <f>SUM(E20:E93)</f>
        <v>696039868.80000007</v>
      </c>
      <c r="F19" s="146">
        <f>SUM(F20:F93)</f>
        <v>696039868.80000007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120467075.30000001</v>
      </c>
      <c r="P19" s="243">
        <f>557152665-1985109</f>
        <v>555167556</v>
      </c>
      <c r="Q19" s="597" t="e">
        <f>F19-#REF!</f>
        <v>#REF!</v>
      </c>
    </row>
    <row r="20" spans="1:18" s="764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8625420</v>
      </c>
      <c r="F20" s="271">
        <v>8625420</v>
      </c>
      <c r="G20" s="94"/>
      <c r="H20" s="94"/>
      <c r="I20" s="147"/>
      <c r="J20" s="147"/>
      <c r="K20" s="146"/>
      <c r="L20" s="147"/>
      <c r="M20" s="146"/>
      <c r="N20" s="146"/>
      <c r="O20" s="383">
        <f>F20-xã6!F20</f>
        <v>1485489</v>
      </c>
      <c r="P20" s="271"/>
    </row>
    <row r="21" spans="1:18" s="764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10522080.000000002</v>
      </c>
      <c r="F21" s="271">
        <v>10522080.000000002</v>
      </c>
      <c r="G21" s="94"/>
      <c r="H21" s="94"/>
      <c r="I21" s="147"/>
      <c r="J21" s="147"/>
      <c r="K21" s="146"/>
      <c r="L21" s="147"/>
      <c r="M21" s="146"/>
      <c r="N21" s="146"/>
      <c r="O21" s="383">
        <f>F21-xã6!F21</f>
        <v>1812136.0000000019</v>
      </c>
      <c r="P21" s="271"/>
    </row>
    <row r="22" spans="1:18" s="764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10494226.800000001</v>
      </c>
      <c r="F22" s="271">
        <v>10494226.800000001</v>
      </c>
      <c r="G22" s="94"/>
      <c r="H22" s="94"/>
      <c r="I22" s="147"/>
      <c r="J22" s="147"/>
      <c r="K22" s="146"/>
      <c r="L22" s="146"/>
      <c r="M22" s="146"/>
      <c r="N22" s="146"/>
      <c r="O22" s="383">
        <f>F22-xã6!F22</f>
        <v>1807338.8000000007</v>
      </c>
      <c r="P22" s="271"/>
    </row>
    <row r="23" spans="1:18" s="764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7977780</v>
      </c>
      <c r="F23" s="271">
        <v>7977780</v>
      </c>
      <c r="G23" s="94"/>
      <c r="H23" s="94"/>
      <c r="I23" s="147"/>
      <c r="J23" s="147"/>
      <c r="K23" s="146"/>
      <c r="L23" s="146"/>
      <c r="M23" s="146"/>
      <c r="N23" s="146"/>
      <c r="O23" s="383">
        <f>F23-xã6!F23</f>
        <v>1373951</v>
      </c>
      <c r="P23" s="135"/>
      <c r="Q23" s="135"/>
    </row>
    <row r="24" spans="1:18" s="764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6715710</v>
      </c>
      <c r="F24" s="271">
        <v>6715710</v>
      </c>
      <c r="G24" s="94"/>
      <c r="H24" s="94"/>
      <c r="I24" s="147"/>
      <c r="J24" s="147"/>
      <c r="K24" s="146"/>
      <c r="L24" s="146"/>
      <c r="M24" s="146"/>
      <c r="N24" s="146"/>
      <c r="O24" s="383">
        <f>F24-xã6!F24</f>
        <v>1156594</v>
      </c>
      <c r="P24" s="135"/>
    </row>
    <row r="25" spans="1:18" s="764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14035064.4</v>
      </c>
      <c r="F25" s="271">
        <v>14035064.4</v>
      </c>
      <c r="G25" s="94"/>
      <c r="H25" s="94"/>
      <c r="I25" s="147"/>
      <c r="J25" s="147"/>
      <c r="K25" s="146"/>
      <c r="L25" s="146"/>
      <c r="M25" s="146"/>
      <c r="N25" s="146"/>
      <c r="O25" s="383">
        <f>F25-xã6!F25</f>
        <v>2417150.4000000004</v>
      </c>
      <c r="P25" s="135"/>
    </row>
    <row r="26" spans="1:18" s="764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12418740</v>
      </c>
      <c r="F26" s="271">
        <v>12418740</v>
      </c>
      <c r="G26" s="94"/>
      <c r="H26" s="94"/>
      <c r="I26" s="147"/>
      <c r="J26" s="147"/>
      <c r="K26" s="146"/>
      <c r="L26" s="146"/>
      <c r="M26" s="146"/>
      <c r="N26" s="146"/>
      <c r="O26" s="383">
        <f>F26-xã6!F26</f>
        <v>2138783</v>
      </c>
      <c r="P26" s="135"/>
    </row>
    <row r="27" spans="1:18" s="764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9828180.0000000019</v>
      </c>
      <c r="F27" s="271">
        <v>9828180.0000000019</v>
      </c>
      <c r="G27" s="94"/>
      <c r="H27" s="94"/>
      <c r="I27" s="147"/>
      <c r="J27" s="147"/>
      <c r="K27" s="146"/>
      <c r="L27" s="146"/>
      <c r="M27" s="146"/>
      <c r="N27" s="146"/>
      <c r="O27" s="383">
        <f>F27-xã6!F27</f>
        <v>1692631.0000000019</v>
      </c>
      <c r="P27" s="135"/>
    </row>
    <row r="28" spans="1:18" s="764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11295450</v>
      </c>
      <c r="F28" s="271">
        <v>11295450</v>
      </c>
      <c r="G28" s="94"/>
      <c r="H28" s="94"/>
      <c r="I28" s="147"/>
      <c r="J28" s="147"/>
      <c r="K28" s="146"/>
      <c r="L28" s="146"/>
      <c r="M28" s="146"/>
      <c r="N28" s="146"/>
      <c r="O28" s="383">
        <f>F28-xã6!F28</f>
        <v>1945327</v>
      </c>
      <c r="P28" s="135"/>
      <c r="Q28" s="135"/>
      <c r="R28" s="135"/>
    </row>
    <row r="29" spans="1:18" s="764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8080380</v>
      </c>
      <c r="F29" s="271">
        <v>8080380</v>
      </c>
      <c r="G29" s="94"/>
      <c r="H29" s="94"/>
      <c r="I29" s="147"/>
      <c r="J29" s="147"/>
      <c r="K29" s="146"/>
      <c r="L29" s="147"/>
      <c r="M29" s="146"/>
      <c r="N29" s="146"/>
      <c r="O29" s="383">
        <f>F29-xã6!F29</f>
        <v>1391621</v>
      </c>
      <c r="P29" s="135"/>
      <c r="Q29" s="135"/>
      <c r="R29" s="135"/>
    </row>
    <row r="30" spans="1:18" s="764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8602290</v>
      </c>
      <c r="F30" s="271">
        <v>8602290</v>
      </c>
      <c r="G30" s="94"/>
      <c r="H30" s="94"/>
      <c r="I30" s="147"/>
      <c r="J30" s="147"/>
      <c r="K30" s="146"/>
      <c r="L30" s="147"/>
      <c r="M30" s="146"/>
      <c r="N30" s="146"/>
      <c r="O30" s="383">
        <f>F30-xã6!F30</f>
        <v>1481505</v>
      </c>
      <c r="P30" s="135"/>
    </row>
    <row r="31" spans="1:18" s="764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11133540</v>
      </c>
      <c r="F31" s="271">
        <v>11133540</v>
      </c>
      <c r="G31" s="94"/>
      <c r="H31" s="94"/>
      <c r="I31" s="147"/>
      <c r="J31" s="147"/>
      <c r="K31" s="146"/>
      <c r="L31" s="147"/>
      <c r="M31" s="146"/>
      <c r="N31" s="146"/>
      <c r="O31" s="383">
        <f>F31-xã6!F31</f>
        <v>1917443</v>
      </c>
      <c r="P31" s="135"/>
    </row>
    <row r="32" spans="1:18" s="764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7908390</v>
      </c>
      <c r="F32" s="271">
        <v>7908390</v>
      </c>
      <c r="G32" s="94"/>
      <c r="H32" s="94"/>
      <c r="I32" s="147"/>
      <c r="J32" s="147"/>
      <c r="K32" s="146"/>
      <c r="L32" s="147"/>
      <c r="M32" s="146"/>
      <c r="N32" s="146"/>
      <c r="O32" s="383">
        <f>F32-xã6!F32</f>
        <v>1362000</v>
      </c>
      <c r="P32" s="135"/>
    </row>
    <row r="33" spans="1:16" s="764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13514760.000000004</v>
      </c>
      <c r="F33" s="271">
        <v>13514760.000000004</v>
      </c>
      <c r="G33" s="94"/>
      <c r="H33" s="94"/>
      <c r="I33" s="147"/>
      <c r="J33" s="147"/>
      <c r="K33" s="146"/>
      <c r="L33" s="147"/>
      <c r="M33" s="146"/>
      <c r="N33" s="146"/>
      <c r="O33" s="383">
        <f>F33-xã6!F33</f>
        <v>2327542.0000000037</v>
      </c>
      <c r="P33" s="135"/>
    </row>
    <row r="34" spans="1:16" s="764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11979000</v>
      </c>
      <c r="F34" s="271">
        <v>11979000</v>
      </c>
      <c r="G34" s="94"/>
      <c r="H34" s="94"/>
      <c r="I34" s="147"/>
      <c r="J34" s="147"/>
      <c r="K34" s="146"/>
      <c r="L34" s="147"/>
      <c r="M34" s="146"/>
      <c r="N34" s="146"/>
      <c r="O34" s="383">
        <f>F34-xã6!F34</f>
        <v>2063050</v>
      </c>
      <c r="P34" s="135"/>
    </row>
    <row r="35" spans="1:16" s="764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10522980.000000002</v>
      </c>
      <c r="F35" s="271">
        <v>10522980.000000002</v>
      </c>
      <c r="G35" s="94"/>
      <c r="H35" s="94"/>
      <c r="I35" s="147"/>
      <c r="J35" s="147"/>
      <c r="K35" s="146"/>
      <c r="L35" s="147"/>
      <c r="M35" s="146"/>
      <c r="N35" s="146"/>
      <c r="O35" s="383">
        <f>F35-xã6!F35</f>
        <v>1812291.0000000019</v>
      </c>
      <c r="P35" s="135"/>
    </row>
    <row r="36" spans="1:16" s="764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9525420</v>
      </c>
      <c r="F36" s="271">
        <v>9525420</v>
      </c>
      <c r="G36" s="94"/>
      <c r="H36" s="94"/>
      <c r="I36" s="147"/>
      <c r="J36" s="147"/>
      <c r="K36" s="146"/>
      <c r="L36" s="147"/>
      <c r="M36" s="146"/>
      <c r="N36" s="146"/>
      <c r="O36" s="383">
        <f>F36-xã6!F36</f>
        <v>1640489</v>
      </c>
      <c r="P36" s="135"/>
    </row>
    <row r="37" spans="1:16" s="764" customFormat="1" ht="22.5" customHeight="1">
      <c r="A37" s="143">
        <v>18</v>
      </c>
      <c r="B37" s="96" t="s">
        <v>189</v>
      </c>
      <c r="C37" s="95" t="s">
        <v>259</v>
      </c>
      <c r="D37" s="145" t="s">
        <v>143</v>
      </c>
      <c r="E37" s="146">
        <f t="shared" si="0"/>
        <v>8985420</v>
      </c>
      <c r="F37" s="271">
        <v>8985420</v>
      </c>
      <c r="G37" s="94"/>
      <c r="H37" s="94"/>
      <c r="I37" s="147"/>
      <c r="J37" s="147"/>
      <c r="K37" s="146"/>
      <c r="L37" s="147"/>
      <c r="M37" s="146"/>
      <c r="N37" s="146"/>
      <c r="O37" s="383">
        <f>F37-xã6!F37</f>
        <v>1547489</v>
      </c>
      <c r="P37" s="135"/>
    </row>
    <row r="38" spans="1:16" s="764" customFormat="1" ht="22.5" customHeight="1">
      <c r="A38" s="143">
        <v>19</v>
      </c>
      <c r="B38" s="96" t="s">
        <v>190</v>
      </c>
      <c r="C38" s="95" t="s">
        <v>260</v>
      </c>
      <c r="D38" s="145" t="s">
        <v>143</v>
      </c>
      <c r="E38" s="146">
        <f t="shared" si="0"/>
        <v>11136510</v>
      </c>
      <c r="F38" s="271">
        <v>11136510</v>
      </c>
      <c r="G38" s="94"/>
      <c r="H38" s="94"/>
      <c r="I38" s="147"/>
      <c r="J38" s="147"/>
      <c r="K38" s="146"/>
      <c r="L38" s="147"/>
      <c r="M38" s="146"/>
      <c r="N38" s="146"/>
      <c r="O38" s="383">
        <f>F38-xã6!F38</f>
        <v>1917954</v>
      </c>
      <c r="P38" s="135"/>
    </row>
    <row r="39" spans="1:16" s="12" customFormat="1" ht="22.5" customHeight="1">
      <c r="A39" s="143">
        <v>20</v>
      </c>
      <c r="B39" s="261" t="s">
        <v>191</v>
      </c>
      <c r="C39" s="262" t="s">
        <v>261</v>
      </c>
      <c r="D39" s="142" t="s">
        <v>143</v>
      </c>
      <c r="E39" s="44">
        <f t="shared" si="0"/>
        <v>8440380</v>
      </c>
      <c r="F39" s="312">
        <v>8440380</v>
      </c>
      <c r="G39" s="263"/>
      <c r="H39" s="263"/>
      <c r="I39" s="43"/>
      <c r="J39" s="43"/>
      <c r="K39" s="44"/>
      <c r="L39" s="43"/>
      <c r="M39" s="44"/>
      <c r="N39" s="44"/>
      <c r="O39" s="383">
        <f>F39-xã6!F39</f>
        <v>1453621</v>
      </c>
      <c r="P39" s="11"/>
    </row>
    <row r="40" spans="1:16" s="764" customFormat="1" ht="22.5" customHeight="1">
      <c r="A40" s="143">
        <v>21</v>
      </c>
      <c r="B40" s="96" t="s">
        <v>55</v>
      </c>
      <c r="C40" s="95" t="s">
        <v>105</v>
      </c>
      <c r="D40" s="145" t="s">
        <v>143</v>
      </c>
      <c r="E40" s="146">
        <f t="shared" si="0"/>
        <v>8625420</v>
      </c>
      <c r="F40" s="271">
        <v>8625420</v>
      </c>
      <c r="G40" s="94"/>
      <c r="H40" s="94"/>
      <c r="I40" s="147"/>
      <c r="J40" s="147"/>
      <c r="K40" s="146"/>
      <c r="L40" s="147"/>
      <c r="M40" s="146"/>
      <c r="N40" s="146"/>
      <c r="O40" s="383">
        <f>F40-xã6!F40</f>
        <v>1485489</v>
      </c>
      <c r="P40" s="135"/>
    </row>
    <row r="41" spans="1:16" s="12" customFormat="1" ht="22.5" customHeight="1">
      <c r="A41" s="143">
        <v>22</v>
      </c>
      <c r="B41" s="261" t="s">
        <v>192</v>
      </c>
      <c r="C41" s="262" t="s">
        <v>262</v>
      </c>
      <c r="D41" s="142" t="s">
        <v>143</v>
      </c>
      <c r="E41" s="44">
        <f t="shared" si="0"/>
        <v>8962290</v>
      </c>
      <c r="F41" s="312">
        <v>8962290</v>
      </c>
      <c r="G41" s="263"/>
      <c r="H41" s="263"/>
      <c r="I41" s="43"/>
      <c r="J41" s="43"/>
      <c r="K41" s="44"/>
      <c r="L41" s="43"/>
      <c r="M41" s="44"/>
      <c r="N41" s="44"/>
      <c r="O41" s="383">
        <f>F41-xã6!F41</f>
        <v>1543505</v>
      </c>
      <c r="P41" s="11"/>
    </row>
    <row r="42" spans="1:16" s="764" customFormat="1" ht="22.5" customHeight="1">
      <c r="A42" s="143">
        <v>23</v>
      </c>
      <c r="B42" s="96" t="s">
        <v>193</v>
      </c>
      <c r="C42" s="95" t="s">
        <v>263</v>
      </c>
      <c r="D42" s="145" t="s">
        <v>143</v>
      </c>
      <c r="E42" s="146">
        <f t="shared" si="0"/>
        <v>12751470.000000002</v>
      </c>
      <c r="F42" s="271">
        <v>12751470.000000002</v>
      </c>
      <c r="G42" s="94"/>
      <c r="H42" s="94"/>
      <c r="I42" s="147"/>
      <c r="J42" s="147"/>
      <c r="K42" s="146"/>
      <c r="L42" s="147"/>
      <c r="M42" s="146"/>
      <c r="N42" s="146"/>
      <c r="O42" s="383">
        <f>F42-xã6!F42</f>
        <v>2196086.0000000019</v>
      </c>
      <c r="P42" s="135"/>
    </row>
    <row r="43" spans="1:16" s="764" customFormat="1" ht="22.5" customHeight="1">
      <c r="A43" s="143">
        <v>24</v>
      </c>
      <c r="B43" s="96" t="s">
        <v>195</v>
      </c>
      <c r="C43" s="95" t="s">
        <v>265</v>
      </c>
      <c r="D43" s="145" t="s">
        <v>143</v>
      </c>
      <c r="E43" s="146">
        <f t="shared" si="0"/>
        <v>12920319</v>
      </c>
      <c r="F43" s="271">
        <v>12920319</v>
      </c>
      <c r="G43" s="94"/>
      <c r="H43" s="94"/>
      <c r="I43" s="147"/>
      <c r="J43" s="147"/>
      <c r="K43" s="146"/>
      <c r="L43" s="147"/>
      <c r="M43" s="146"/>
      <c r="N43" s="146"/>
      <c r="O43" s="383">
        <f>F43-xã6!F43</f>
        <v>2225166</v>
      </c>
      <c r="P43" s="135"/>
    </row>
    <row r="44" spans="1:16" s="12" customFormat="1" ht="22.5" customHeight="1">
      <c r="A44" s="143">
        <v>25</v>
      </c>
      <c r="B44" s="261" t="s">
        <v>196</v>
      </c>
      <c r="C44" s="262" t="s">
        <v>266</v>
      </c>
      <c r="D44" s="142" t="s">
        <v>143</v>
      </c>
      <c r="E44" s="44">
        <f t="shared" si="0"/>
        <v>9708390</v>
      </c>
      <c r="F44" s="312">
        <v>9708390</v>
      </c>
      <c r="G44" s="263"/>
      <c r="H44" s="263"/>
      <c r="I44" s="43"/>
      <c r="J44" s="43"/>
      <c r="K44" s="44"/>
      <c r="L44" s="43"/>
      <c r="M44" s="44"/>
      <c r="N44" s="44"/>
      <c r="O44" s="383">
        <f>F44-xã6!F44</f>
        <v>1672000</v>
      </c>
      <c r="P44" s="11"/>
    </row>
    <row r="45" spans="1:16" s="12" customFormat="1" ht="22.5" customHeight="1">
      <c r="A45" s="143">
        <v>26</v>
      </c>
      <c r="B45" s="261" t="s">
        <v>759</v>
      </c>
      <c r="C45" s="262" t="s">
        <v>760</v>
      </c>
      <c r="D45" s="142" t="s">
        <v>143</v>
      </c>
      <c r="E45" s="44">
        <f t="shared" si="0"/>
        <v>8403300</v>
      </c>
      <c r="F45" s="312">
        <v>8403300</v>
      </c>
      <c r="G45" s="263"/>
      <c r="H45" s="263"/>
      <c r="I45" s="43"/>
      <c r="J45" s="43"/>
      <c r="K45" s="44"/>
      <c r="L45" s="43"/>
      <c r="M45" s="44"/>
      <c r="N45" s="44"/>
      <c r="O45" s="383">
        <f>F45-xã6!F45</f>
        <v>1447235</v>
      </c>
      <c r="P45" s="11"/>
    </row>
    <row r="46" spans="1:16" s="764" customFormat="1" ht="22.5" customHeight="1">
      <c r="A46" s="143">
        <v>27</v>
      </c>
      <c r="B46" s="96" t="s">
        <v>197</v>
      </c>
      <c r="C46" s="95" t="s">
        <v>267</v>
      </c>
      <c r="D46" s="145" t="s">
        <v>143</v>
      </c>
      <c r="E46" s="146">
        <f t="shared" si="0"/>
        <v>11777673.599999998</v>
      </c>
      <c r="F46" s="271">
        <v>11777673.599999998</v>
      </c>
      <c r="G46" s="94"/>
      <c r="H46" s="94"/>
      <c r="I46" s="147"/>
      <c r="J46" s="147"/>
      <c r="K46" s="146"/>
      <c r="L46" s="147"/>
      <c r="M46" s="146"/>
      <c r="N46" s="146"/>
      <c r="O46" s="383">
        <f>F46-xã6!F46</f>
        <v>2028377.5999999978</v>
      </c>
      <c r="P46" s="135"/>
    </row>
    <row r="47" spans="1:16" s="764" customFormat="1" ht="22.5" customHeight="1">
      <c r="A47" s="143">
        <v>28</v>
      </c>
      <c r="B47" s="96" t="s">
        <v>198</v>
      </c>
      <c r="C47" s="95" t="s">
        <v>268</v>
      </c>
      <c r="D47" s="145" t="s">
        <v>143</v>
      </c>
      <c r="E47" s="146">
        <f t="shared" si="0"/>
        <v>8268390</v>
      </c>
      <c r="F47" s="271">
        <v>8268390</v>
      </c>
      <c r="G47" s="94"/>
      <c r="H47" s="94"/>
      <c r="I47" s="147"/>
      <c r="J47" s="147"/>
      <c r="K47" s="146"/>
      <c r="L47" s="147"/>
      <c r="M47" s="146"/>
      <c r="N47" s="146"/>
      <c r="O47" s="383">
        <f>F47-xã6!F47</f>
        <v>1424000</v>
      </c>
      <c r="P47" s="135"/>
    </row>
    <row r="48" spans="1:16" s="764" customFormat="1" ht="22.5" customHeight="1">
      <c r="A48" s="143">
        <v>29</v>
      </c>
      <c r="B48" s="96" t="s">
        <v>199</v>
      </c>
      <c r="C48" s="95" t="s">
        <v>269</v>
      </c>
      <c r="D48" s="145" t="s">
        <v>143</v>
      </c>
      <c r="E48" s="146">
        <f t="shared" si="0"/>
        <v>8625420</v>
      </c>
      <c r="F48" s="271">
        <v>8625420</v>
      </c>
      <c r="G48" s="94"/>
      <c r="H48" s="94"/>
      <c r="I48" s="147"/>
      <c r="J48" s="147"/>
      <c r="K48" s="146"/>
      <c r="L48" s="147"/>
      <c r="M48" s="146"/>
      <c r="N48" s="146"/>
      <c r="O48" s="383">
        <f>F48-xã6!F48</f>
        <v>1485489</v>
      </c>
      <c r="P48" s="135"/>
    </row>
    <row r="49" spans="1:16" s="764" customFormat="1" ht="22.5" customHeight="1">
      <c r="A49" s="143">
        <v>30</v>
      </c>
      <c r="B49" s="96" t="s">
        <v>200</v>
      </c>
      <c r="C49" s="95" t="s">
        <v>270</v>
      </c>
      <c r="D49" s="145" t="s">
        <v>143</v>
      </c>
      <c r="E49" s="146">
        <f t="shared" si="0"/>
        <v>8661600.0000000019</v>
      </c>
      <c r="F49" s="271">
        <v>8661600.0000000019</v>
      </c>
      <c r="G49" s="94"/>
      <c r="H49" s="94"/>
      <c r="I49" s="147"/>
      <c r="J49" s="147"/>
      <c r="K49" s="146"/>
      <c r="L49" s="147"/>
      <c r="M49" s="146"/>
      <c r="N49" s="146"/>
      <c r="O49" s="383">
        <f>F49-xã6!F49</f>
        <v>1491720.0000000019</v>
      </c>
      <c r="P49" s="135"/>
    </row>
    <row r="50" spans="1:16" s="764" customFormat="1" ht="22.5" customHeight="1">
      <c r="A50" s="143">
        <v>31</v>
      </c>
      <c r="B50" s="96" t="s">
        <v>227</v>
      </c>
      <c r="C50" s="95" t="s">
        <v>297</v>
      </c>
      <c r="D50" s="145" t="s">
        <v>143</v>
      </c>
      <c r="E50" s="146">
        <f>F50</f>
        <v>9342450</v>
      </c>
      <c r="F50" s="271">
        <v>9342450</v>
      </c>
      <c r="G50" s="94"/>
      <c r="H50" s="94"/>
      <c r="I50" s="147"/>
      <c r="J50" s="147"/>
      <c r="K50" s="146"/>
      <c r="L50" s="147"/>
      <c r="M50" s="146"/>
      <c r="N50" s="146"/>
      <c r="O50" s="383">
        <f>F50-xã6!F50</f>
        <v>1608977</v>
      </c>
      <c r="P50" s="135"/>
    </row>
    <row r="51" spans="1:16" s="12" customFormat="1" ht="22.5" customHeight="1">
      <c r="A51" s="143">
        <v>32</v>
      </c>
      <c r="B51" s="261" t="s">
        <v>669</v>
      </c>
      <c r="C51" s="262" t="s">
        <v>670</v>
      </c>
      <c r="D51" s="142" t="s">
        <v>143</v>
      </c>
      <c r="E51" s="44">
        <f>F51</f>
        <v>5202180.0000000009</v>
      </c>
      <c r="F51" s="312">
        <v>5202180.0000000009</v>
      </c>
      <c r="G51" s="263"/>
      <c r="H51" s="263"/>
      <c r="I51" s="43"/>
      <c r="J51" s="43"/>
      <c r="K51" s="44"/>
      <c r="L51" s="43"/>
      <c r="M51" s="44"/>
      <c r="N51" s="44"/>
      <c r="O51" s="383">
        <f>F51-xã6!F51</f>
        <v>895931.00000000093</v>
      </c>
      <c r="P51" s="11"/>
    </row>
    <row r="52" spans="1:16" s="764" customFormat="1" ht="22.5" customHeight="1">
      <c r="A52" s="143">
        <v>33</v>
      </c>
      <c r="B52" s="96" t="s">
        <v>202</v>
      </c>
      <c r="C52" s="95" t="s">
        <v>272</v>
      </c>
      <c r="D52" s="145" t="s">
        <v>143</v>
      </c>
      <c r="E52" s="146">
        <f t="shared" si="0"/>
        <v>10768134.6</v>
      </c>
      <c r="F52" s="271">
        <v>10768134.6</v>
      </c>
      <c r="G52" s="94"/>
      <c r="H52" s="94"/>
      <c r="I52" s="147"/>
      <c r="J52" s="147"/>
      <c r="K52" s="146"/>
      <c r="L52" s="147"/>
      <c r="M52" s="146"/>
      <c r="N52" s="146"/>
      <c r="O52" s="383">
        <f>F52-xã6!F52</f>
        <v>1854511.5999999996</v>
      </c>
      <c r="P52" s="135"/>
    </row>
    <row r="53" spans="1:16" s="764" customFormat="1" ht="22.5" customHeight="1">
      <c r="A53" s="143">
        <v>34</v>
      </c>
      <c r="B53" s="96" t="s">
        <v>203</v>
      </c>
      <c r="C53" s="95" t="s">
        <v>273</v>
      </c>
      <c r="D53" s="145" t="s">
        <v>143</v>
      </c>
      <c r="E53" s="146">
        <f t="shared" si="0"/>
        <v>11835450.000000002</v>
      </c>
      <c r="F53" s="271">
        <v>11835450.000000002</v>
      </c>
      <c r="G53" s="94"/>
      <c r="H53" s="94"/>
      <c r="I53" s="147"/>
      <c r="J53" s="147"/>
      <c r="K53" s="146"/>
      <c r="L53" s="147"/>
      <c r="M53" s="146"/>
      <c r="N53" s="146"/>
      <c r="O53" s="383">
        <f>F53-xã6!F53</f>
        <v>2038327.0000000019</v>
      </c>
      <c r="P53" s="135"/>
    </row>
    <row r="54" spans="1:16" s="12" customFormat="1" ht="22.5" customHeight="1">
      <c r="A54" s="143">
        <v>35</v>
      </c>
      <c r="B54" s="261" t="s">
        <v>204</v>
      </c>
      <c r="C54" s="262" t="s">
        <v>274</v>
      </c>
      <c r="D54" s="142" t="s">
        <v>143</v>
      </c>
      <c r="E54" s="44">
        <f t="shared" si="0"/>
        <v>10470780</v>
      </c>
      <c r="F54" s="312">
        <v>10470780</v>
      </c>
      <c r="G54" s="263"/>
      <c r="H54" s="263"/>
      <c r="I54" s="43"/>
      <c r="J54" s="43"/>
      <c r="K54" s="44"/>
      <c r="L54" s="43"/>
      <c r="M54" s="44"/>
      <c r="N54" s="44"/>
      <c r="O54" s="383">
        <f>F54-xã6!F54</f>
        <v>1803301</v>
      </c>
      <c r="P54" s="11"/>
    </row>
    <row r="55" spans="1:16" s="764" customFormat="1" ht="22.5" customHeight="1">
      <c r="A55" s="143">
        <v>36</v>
      </c>
      <c r="B55" s="96" t="s">
        <v>205</v>
      </c>
      <c r="C55" s="95" t="s">
        <v>275</v>
      </c>
      <c r="D55" s="145" t="s">
        <v>143</v>
      </c>
      <c r="E55" s="146">
        <f t="shared" si="0"/>
        <v>10470780</v>
      </c>
      <c r="F55" s="271">
        <v>10470780</v>
      </c>
      <c r="G55" s="94"/>
      <c r="H55" s="94"/>
      <c r="I55" s="147"/>
      <c r="J55" s="147"/>
      <c r="K55" s="146"/>
      <c r="L55" s="147"/>
      <c r="M55" s="146"/>
      <c r="N55" s="146"/>
      <c r="O55" s="383">
        <f>F55-xã6!F55</f>
        <v>1803301</v>
      </c>
      <c r="P55" s="135"/>
    </row>
    <row r="56" spans="1:16" s="764" customFormat="1" ht="22.5" customHeight="1">
      <c r="A56" s="143">
        <v>37</v>
      </c>
      <c r="B56" s="96" t="s">
        <v>206</v>
      </c>
      <c r="C56" s="95" t="s">
        <v>276</v>
      </c>
      <c r="D56" s="145" t="s">
        <v>143</v>
      </c>
      <c r="E56" s="146">
        <f t="shared" si="0"/>
        <v>8445420</v>
      </c>
      <c r="F56" s="271">
        <v>8445420</v>
      </c>
      <c r="G56" s="94"/>
      <c r="H56" s="94"/>
      <c r="I56" s="147"/>
      <c r="J56" s="147"/>
      <c r="K56" s="146"/>
      <c r="L56" s="147"/>
      <c r="M56" s="146"/>
      <c r="N56" s="146"/>
      <c r="O56" s="383">
        <f>F56-xã6!F56</f>
        <v>1454489</v>
      </c>
      <c r="P56" s="135"/>
    </row>
    <row r="57" spans="1:16" s="764" customFormat="1" ht="22.5" customHeight="1">
      <c r="A57" s="143">
        <v>38</v>
      </c>
      <c r="B57" s="96" t="s">
        <v>208</v>
      </c>
      <c r="C57" s="95" t="s">
        <v>278</v>
      </c>
      <c r="D57" s="145" t="s">
        <v>143</v>
      </c>
      <c r="E57" s="146">
        <f t="shared" si="0"/>
        <v>11673540</v>
      </c>
      <c r="F57" s="271">
        <v>11673540</v>
      </c>
      <c r="G57" s="94"/>
      <c r="H57" s="94"/>
      <c r="I57" s="147"/>
      <c r="J57" s="147"/>
      <c r="K57" s="146"/>
      <c r="L57" s="147"/>
      <c r="M57" s="146"/>
      <c r="N57" s="146"/>
      <c r="O57" s="383">
        <f>F57-xã6!F57</f>
        <v>2010443</v>
      </c>
      <c r="P57" s="135"/>
    </row>
    <row r="58" spans="1:16" s="764" customFormat="1" ht="22.5" customHeight="1">
      <c r="A58" s="143">
        <v>39</v>
      </c>
      <c r="B58" s="96" t="s">
        <v>209</v>
      </c>
      <c r="C58" s="95" t="s">
        <v>279</v>
      </c>
      <c r="D58" s="145" t="s">
        <v>143</v>
      </c>
      <c r="E58" s="146">
        <f t="shared" si="0"/>
        <v>8805420</v>
      </c>
      <c r="F58" s="271">
        <v>8805420</v>
      </c>
      <c r="G58" s="94"/>
      <c r="H58" s="94"/>
      <c r="I58" s="147"/>
      <c r="J58" s="147"/>
      <c r="K58" s="146"/>
      <c r="L58" s="147"/>
      <c r="M58" s="146"/>
      <c r="N58" s="146"/>
      <c r="O58" s="383">
        <f>F58-xã6!F58</f>
        <v>1516489</v>
      </c>
      <c r="P58" s="135"/>
    </row>
    <row r="59" spans="1:16" s="764" customFormat="1" ht="22.5" customHeight="1">
      <c r="A59" s="143">
        <v>40</v>
      </c>
      <c r="B59" s="96" t="s">
        <v>210</v>
      </c>
      <c r="C59" s="95" t="s">
        <v>280</v>
      </c>
      <c r="D59" s="145" t="s">
        <v>143</v>
      </c>
      <c r="E59" s="146">
        <f t="shared" si="0"/>
        <v>10580319</v>
      </c>
      <c r="F59" s="271">
        <v>10580319</v>
      </c>
      <c r="G59" s="94"/>
      <c r="H59" s="94"/>
      <c r="I59" s="147"/>
      <c r="J59" s="147"/>
      <c r="K59" s="146"/>
      <c r="L59" s="147"/>
      <c r="M59" s="146"/>
      <c r="N59" s="146"/>
      <c r="O59" s="383">
        <f>F59-xã6!F59</f>
        <v>1822166</v>
      </c>
      <c r="P59" s="135"/>
    </row>
    <row r="60" spans="1:16" s="764" customFormat="1" ht="22.5" customHeight="1">
      <c r="A60" s="143">
        <v>41</v>
      </c>
      <c r="B60" s="96" t="s">
        <v>211</v>
      </c>
      <c r="C60" s="95" t="s">
        <v>281</v>
      </c>
      <c r="D60" s="145" t="s">
        <v>143</v>
      </c>
      <c r="E60" s="146">
        <f t="shared" si="0"/>
        <v>10702080</v>
      </c>
      <c r="F60" s="271">
        <v>10702080</v>
      </c>
      <c r="G60" s="94"/>
      <c r="H60" s="94"/>
      <c r="I60" s="147"/>
      <c r="J60" s="147"/>
      <c r="K60" s="146"/>
      <c r="L60" s="147"/>
      <c r="M60" s="146"/>
      <c r="N60" s="146"/>
      <c r="O60" s="383">
        <f>F60-xã6!F60</f>
        <v>2436677.5</v>
      </c>
      <c r="P60" s="135"/>
    </row>
    <row r="61" spans="1:16" s="764" customFormat="1" ht="22.5" customHeight="1">
      <c r="A61" s="143">
        <v>42</v>
      </c>
      <c r="B61" s="96" t="s">
        <v>212</v>
      </c>
      <c r="C61" s="95" t="s">
        <v>282</v>
      </c>
      <c r="D61" s="145" t="s">
        <v>143</v>
      </c>
      <c r="E61" s="146">
        <f t="shared" si="0"/>
        <v>6895710</v>
      </c>
      <c r="F61" s="271">
        <v>6895710</v>
      </c>
      <c r="G61" s="94"/>
      <c r="H61" s="94"/>
      <c r="I61" s="147"/>
      <c r="J61" s="147"/>
      <c r="K61" s="146"/>
      <c r="L61" s="147"/>
      <c r="M61" s="146"/>
      <c r="N61" s="146"/>
      <c r="O61" s="383">
        <f>F61-xã6!F61</f>
        <v>1187594</v>
      </c>
      <c r="P61" s="135"/>
    </row>
    <row r="62" spans="1:16" s="764" customFormat="1" ht="22.5" customHeight="1">
      <c r="A62" s="143">
        <v>43</v>
      </c>
      <c r="B62" s="96" t="s">
        <v>213</v>
      </c>
      <c r="C62" s="95" t="s">
        <v>283</v>
      </c>
      <c r="D62" s="145" t="s">
        <v>143</v>
      </c>
      <c r="E62" s="146">
        <f t="shared" si="0"/>
        <v>8422290</v>
      </c>
      <c r="F62" s="271">
        <v>8422290</v>
      </c>
      <c r="G62" s="94"/>
      <c r="H62" s="94"/>
      <c r="I62" s="147"/>
      <c r="J62" s="147"/>
      <c r="K62" s="146"/>
      <c r="L62" s="147"/>
      <c r="M62" s="146"/>
      <c r="N62" s="146"/>
      <c r="O62" s="383">
        <f>F62-xã6!F62</f>
        <v>1450505</v>
      </c>
      <c r="P62" s="135"/>
    </row>
    <row r="63" spans="1:16" s="764" customFormat="1" ht="22.5" customHeight="1">
      <c r="A63" s="143">
        <v>44</v>
      </c>
      <c r="B63" s="96" t="s">
        <v>609</v>
      </c>
      <c r="C63" s="95" t="s">
        <v>610</v>
      </c>
      <c r="D63" s="145" t="s">
        <v>143</v>
      </c>
      <c r="E63" s="146">
        <f t="shared" si="0"/>
        <v>5577300</v>
      </c>
      <c r="F63" s="271">
        <v>5577300</v>
      </c>
      <c r="G63" s="94"/>
      <c r="H63" s="94"/>
      <c r="I63" s="147"/>
      <c r="J63" s="147"/>
      <c r="K63" s="146"/>
      <c r="L63" s="147"/>
      <c r="M63" s="146"/>
      <c r="N63" s="146"/>
      <c r="O63" s="383">
        <f>F63-xã6!F63</f>
        <v>960536</v>
      </c>
      <c r="P63" s="135"/>
    </row>
    <row r="64" spans="1:16" s="764" customFormat="1" ht="22.5" customHeight="1">
      <c r="A64" s="143">
        <v>45</v>
      </c>
      <c r="B64" s="96" t="s">
        <v>214</v>
      </c>
      <c r="C64" s="95" t="s">
        <v>284</v>
      </c>
      <c r="D64" s="145" t="s">
        <v>143</v>
      </c>
      <c r="E64" s="146">
        <f t="shared" si="0"/>
        <v>8805420</v>
      </c>
      <c r="F64" s="271">
        <v>8805420</v>
      </c>
      <c r="G64" s="94"/>
      <c r="H64" s="94"/>
      <c r="I64" s="147"/>
      <c r="J64" s="147"/>
      <c r="K64" s="146"/>
      <c r="L64" s="147"/>
      <c r="M64" s="146"/>
      <c r="N64" s="146"/>
      <c r="O64" s="383">
        <f>F64-xã6!F64</f>
        <v>1516489</v>
      </c>
      <c r="P64" s="135"/>
    </row>
    <row r="65" spans="1:16" s="764" customFormat="1" ht="22.5" customHeight="1">
      <c r="A65" s="143">
        <v>46</v>
      </c>
      <c r="B65" s="96" t="s">
        <v>215</v>
      </c>
      <c r="C65" s="95" t="s">
        <v>285</v>
      </c>
      <c r="D65" s="145" t="s">
        <v>143</v>
      </c>
      <c r="E65" s="146">
        <f t="shared" si="0"/>
        <v>9522450</v>
      </c>
      <c r="F65" s="271">
        <v>9522450</v>
      </c>
      <c r="G65" s="94"/>
      <c r="H65" s="94"/>
      <c r="I65" s="147"/>
      <c r="J65" s="147"/>
      <c r="K65" s="146"/>
      <c r="L65" s="147"/>
      <c r="M65" s="146"/>
      <c r="N65" s="146"/>
      <c r="O65" s="383">
        <f>F65-xã6!F65</f>
        <v>1639977</v>
      </c>
      <c r="P65" s="135"/>
    </row>
    <row r="66" spans="1:16" s="764" customFormat="1" ht="22.5" customHeight="1">
      <c r="A66" s="143">
        <v>47</v>
      </c>
      <c r="B66" s="96" t="s">
        <v>216</v>
      </c>
      <c r="C66" s="95" t="s">
        <v>286</v>
      </c>
      <c r="D66" s="145" t="s">
        <v>143</v>
      </c>
      <c r="E66" s="146">
        <f t="shared" si="0"/>
        <v>9244890.0000000019</v>
      </c>
      <c r="F66" s="271">
        <v>9244890.0000000019</v>
      </c>
      <c r="G66" s="94"/>
      <c r="H66" s="94"/>
      <c r="I66" s="147"/>
      <c r="J66" s="147"/>
      <c r="K66" s="146"/>
      <c r="L66" s="147"/>
      <c r="M66" s="146"/>
      <c r="N66" s="146"/>
      <c r="O66" s="383">
        <f>F66-xã6!F66</f>
        <v>1592175.0000000019</v>
      </c>
      <c r="P66" s="135"/>
    </row>
    <row r="67" spans="1:16" s="764" customFormat="1" ht="22.5" customHeight="1">
      <c r="A67" s="143">
        <v>48</v>
      </c>
      <c r="B67" s="96" t="s">
        <v>188</v>
      </c>
      <c r="C67" s="95" t="s">
        <v>258</v>
      </c>
      <c r="D67" s="145" t="s">
        <v>143</v>
      </c>
      <c r="E67" s="146">
        <f>F67</f>
        <v>10956826.799999999</v>
      </c>
      <c r="F67" s="271">
        <v>10956826.799999999</v>
      </c>
      <c r="G67" s="94"/>
      <c r="H67" s="94"/>
      <c r="I67" s="147"/>
      <c r="J67" s="147"/>
      <c r="K67" s="146"/>
      <c r="L67" s="147"/>
      <c r="M67" s="146"/>
      <c r="N67" s="146"/>
      <c r="O67" s="383">
        <f>F67-xã6!F67</f>
        <v>1887008.7999999989</v>
      </c>
      <c r="P67" s="135"/>
    </row>
    <row r="68" spans="1:16" s="764" customFormat="1" ht="22.5" customHeight="1">
      <c r="A68" s="143">
        <v>49</v>
      </c>
      <c r="B68" s="96" t="s">
        <v>217</v>
      </c>
      <c r="C68" s="95" t="s">
        <v>287</v>
      </c>
      <c r="D68" s="145" t="s">
        <v>143</v>
      </c>
      <c r="E68" s="146">
        <f t="shared" si="0"/>
        <v>10532160.000000002</v>
      </c>
      <c r="F68" s="271">
        <v>10532160.000000002</v>
      </c>
      <c r="G68" s="94"/>
      <c r="H68" s="94"/>
      <c r="I68" s="147"/>
      <c r="J68" s="147"/>
      <c r="K68" s="146"/>
      <c r="L68" s="147"/>
      <c r="M68" s="146"/>
      <c r="N68" s="146"/>
      <c r="O68" s="383">
        <f>F68-xã6!F68</f>
        <v>1813872.0000000019</v>
      </c>
      <c r="P68" s="135"/>
    </row>
    <row r="69" spans="1:16" s="12" customFormat="1" ht="22.5" customHeight="1">
      <c r="A69" s="143">
        <v>50</v>
      </c>
      <c r="B69" s="261" t="s">
        <v>761</v>
      </c>
      <c r="C69" s="262" t="s">
        <v>668</v>
      </c>
      <c r="D69" s="142" t="s">
        <v>143</v>
      </c>
      <c r="E69" s="44">
        <f t="shared" si="0"/>
        <v>5952419.9999999991</v>
      </c>
      <c r="F69" s="312">
        <v>5952419.9999999991</v>
      </c>
      <c r="G69" s="263"/>
      <c r="H69" s="263"/>
      <c r="I69" s="43"/>
      <c r="J69" s="43"/>
      <c r="K69" s="44"/>
      <c r="L69" s="43"/>
      <c r="M69" s="44"/>
      <c r="N69" s="44"/>
      <c r="O69" s="383">
        <f>F69-xã6!F69</f>
        <v>1025138.9999999991</v>
      </c>
      <c r="P69" s="11"/>
    </row>
    <row r="70" spans="1:16" s="764" customFormat="1" ht="22.5" customHeight="1">
      <c r="A70" s="143">
        <v>51</v>
      </c>
      <c r="B70" s="96" t="s">
        <v>207</v>
      </c>
      <c r="C70" s="95" t="s">
        <v>277</v>
      </c>
      <c r="D70" s="145" t="s">
        <v>143</v>
      </c>
      <c r="E70" s="146">
        <f t="shared" si="0"/>
        <v>10290779.999999998</v>
      </c>
      <c r="F70" s="271">
        <v>10290779.999999998</v>
      </c>
      <c r="G70" s="94"/>
      <c r="H70" s="94"/>
      <c r="I70" s="147"/>
      <c r="J70" s="147"/>
      <c r="K70" s="146"/>
      <c r="L70" s="147"/>
      <c r="M70" s="146"/>
      <c r="N70" s="146"/>
      <c r="O70" s="383">
        <f>F70-xã6!F70</f>
        <v>1772300.9999999981</v>
      </c>
      <c r="P70" s="135"/>
    </row>
    <row r="71" spans="1:16" s="764" customFormat="1" ht="22.5" customHeight="1">
      <c r="A71" s="143">
        <v>52</v>
      </c>
      <c r="B71" s="96" t="s">
        <v>219</v>
      </c>
      <c r="C71" s="95" t="s">
        <v>289</v>
      </c>
      <c r="D71" s="145" t="s">
        <v>143</v>
      </c>
      <c r="E71" s="146">
        <f t="shared" si="0"/>
        <v>7908390</v>
      </c>
      <c r="F71" s="271">
        <v>7908390</v>
      </c>
      <c r="G71" s="94"/>
      <c r="H71" s="94"/>
      <c r="I71" s="147"/>
      <c r="J71" s="147"/>
      <c r="K71" s="146"/>
      <c r="L71" s="147"/>
      <c r="M71" s="146"/>
      <c r="N71" s="146"/>
      <c r="O71" s="383">
        <f>F71-xã6!F71</f>
        <v>1362000</v>
      </c>
      <c r="P71" s="135"/>
    </row>
    <row r="72" spans="1:16" s="764" customFormat="1" ht="22.5" customHeight="1">
      <c r="A72" s="143">
        <v>53</v>
      </c>
      <c r="B72" s="96" t="s">
        <v>220</v>
      </c>
      <c r="C72" s="95" t="s">
        <v>290</v>
      </c>
      <c r="D72" s="145" t="s">
        <v>143</v>
      </c>
      <c r="E72" s="146">
        <f t="shared" si="0"/>
        <v>7908390</v>
      </c>
      <c r="F72" s="271">
        <v>7908390</v>
      </c>
      <c r="G72" s="94"/>
      <c r="H72" s="94"/>
      <c r="I72" s="147"/>
      <c r="J72" s="147"/>
      <c r="K72" s="146"/>
      <c r="L72" s="147"/>
      <c r="M72" s="146"/>
      <c r="N72" s="146"/>
      <c r="O72" s="383">
        <f>F72-xã6!F72</f>
        <v>1362000</v>
      </c>
      <c r="P72" s="135"/>
    </row>
    <row r="73" spans="1:16" s="764" customFormat="1" ht="22.5" customHeight="1">
      <c r="A73" s="143">
        <v>54</v>
      </c>
      <c r="B73" s="96" t="s">
        <v>201</v>
      </c>
      <c r="C73" s="95" t="s">
        <v>271</v>
      </c>
      <c r="D73" s="145" t="s">
        <v>143</v>
      </c>
      <c r="E73" s="146">
        <f t="shared" si="0"/>
        <v>8088390</v>
      </c>
      <c r="F73" s="271">
        <v>8088390</v>
      </c>
      <c r="G73" s="94"/>
      <c r="H73" s="94"/>
      <c r="I73" s="147"/>
      <c r="J73" s="147"/>
      <c r="K73" s="146"/>
      <c r="L73" s="147"/>
      <c r="M73" s="146"/>
      <c r="N73" s="146"/>
      <c r="O73" s="383">
        <f>F73-xã6!F73</f>
        <v>1393000</v>
      </c>
      <c r="P73" s="135"/>
    </row>
    <row r="74" spans="1:16" s="764" customFormat="1" ht="22.5" customHeight="1">
      <c r="A74" s="143">
        <v>55</v>
      </c>
      <c r="B74" s="96" t="s">
        <v>225</v>
      </c>
      <c r="C74" s="95" t="s">
        <v>295</v>
      </c>
      <c r="D74" s="145" t="s">
        <v>143</v>
      </c>
      <c r="E74" s="146">
        <f t="shared" si="0"/>
        <v>9244890.0000000019</v>
      </c>
      <c r="F74" s="271">
        <v>9244890.0000000019</v>
      </c>
      <c r="G74" s="94"/>
      <c r="H74" s="94"/>
      <c r="I74" s="147"/>
      <c r="J74" s="147"/>
      <c r="K74" s="146"/>
      <c r="L74" s="147"/>
      <c r="M74" s="146"/>
      <c r="N74" s="146"/>
      <c r="O74" s="383">
        <f>F74-xã6!F74</f>
        <v>1592175.0000000019</v>
      </c>
      <c r="P74" s="135"/>
    </row>
    <row r="75" spans="1:16" s="764" customFormat="1" ht="24.75" customHeight="1">
      <c r="A75" s="143">
        <v>56</v>
      </c>
      <c r="B75" s="96" t="s">
        <v>564</v>
      </c>
      <c r="C75" s="95" t="s">
        <v>565</v>
      </c>
      <c r="D75" s="145" t="s">
        <v>143</v>
      </c>
      <c r="E75" s="146">
        <f>F75</f>
        <v>6654330</v>
      </c>
      <c r="F75" s="271">
        <v>6654330</v>
      </c>
      <c r="G75" s="94"/>
      <c r="H75" s="94"/>
      <c r="I75" s="147"/>
      <c r="J75" s="147"/>
      <c r="K75" s="146"/>
      <c r="L75" s="147"/>
      <c r="M75" s="146"/>
      <c r="N75" s="146"/>
      <c r="O75" s="383">
        <f>F75-xã6!F75</f>
        <v>1146026</v>
      </c>
      <c r="P75" s="135"/>
    </row>
    <row r="76" spans="1:16" s="12" customFormat="1" ht="22.5" customHeight="1">
      <c r="A76" s="143">
        <v>57</v>
      </c>
      <c r="B76" s="261" t="s">
        <v>706</v>
      </c>
      <c r="C76" s="262" t="s">
        <v>762</v>
      </c>
      <c r="D76" s="142" t="s">
        <v>143</v>
      </c>
      <c r="E76" s="44">
        <f>F76</f>
        <v>5022180.0000000009</v>
      </c>
      <c r="F76" s="312">
        <v>5022180.0000000009</v>
      </c>
      <c r="G76" s="263"/>
      <c r="H76" s="263"/>
      <c r="I76" s="43"/>
      <c r="J76" s="43"/>
      <c r="K76" s="44"/>
      <c r="L76" s="43"/>
      <c r="M76" s="44"/>
      <c r="N76" s="44"/>
      <c r="O76" s="383">
        <f>F76-xã6!F76</f>
        <v>864931.00000000093</v>
      </c>
      <c r="P76" s="11"/>
    </row>
    <row r="77" spans="1:16" s="764" customFormat="1" ht="22.5" customHeight="1">
      <c r="A77" s="143">
        <v>58</v>
      </c>
      <c r="B77" s="96" t="s">
        <v>226</v>
      </c>
      <c r="C77" s="95" t="s">
        <v>296</v>
      </c>
      <c r="D77" s="145" t="s">
        <v>143</v>
      </c>
      <c r="E77" s="146">
        <f t="shared" si="0"/>
        <v>8985420</v>
      </c>
      <c r="F77" s="271">
        <v>8985420</v>
      </c>
      <c r="G77" s="94"/>
      <c r="H77" s="94"/>
      <c r="I77" s="147"/>
      <c r="J77" s="147"/>
      <c r="K77" s="146"/>
      <c r="L77" s="147"/>
      <c r="M77" s="146"/>
      <c r="N77" s="146"/>
      <c r="O77" s="383">
        <f>F77-xã6!F77</f>
        <v>1547489</v>
      </c>
      <c r="P77" s="135"/>
    </row>
    <row r="78" spans="1:16" s="764" customFormat="1" ht="22.5" customHeight="1">
      <c r="A78" s="143">
        <v>59</v>
      </c>
      <c r="B78" s="96" t="s">
        <v>228</v>
      </c>
      <c r="C78" s="95" t="s">
        <v>298</v>
      </c>
      <c r="D78" s="145" t="s">
        <v>143</v>
      </c>
      <c r="E78" s="146">
        <f t="shared" si="0"/>
        <v>7551360</v>
      </c>
      <c r="F78" s="271">
        <v>7551360</v>
      </c>
      <c r="G78" s="94"/>
      <c r="H78" s="94"/>
      <c r="I78" s="147"/>
      <c r="J78" s="147"/>
      <c r="K78" s="146"/>
      <c r="L78" s="147"/>
      <c r="M78" s="146"/>
      <c r="N78" s="146"/>
      <c r="O78" s="383">
        <f>F78-xã6!F78</f>
        <v>1300512</v>
      </c>
      <c r="P78" s="135"/>
    </row>
    <row r="79" spans="1:16" s="12" customFormat="1" ht="22.5" customHeight="1">
      <c r="A79" s="143">
        <v>60</v>
      </c>
      <c r="B79" s="261" t="s">
        <v>230</v>
      </c>
      <c r="C79" s="262" t="s">
        <v>300</v>
      </c>
      <c r="D79" s="142" t="s">
        <v>143</v>
      </c>
      <c r="E79" s="44">
        <f t="shared" si="0"/>
        <v>12177360.000000002</v>
      </c>
      <c r="F79" s="312">
        <v>12177360.000000002</v>
      </c>
      <c r="G79" s="263"/>
      <c r="H79" s="263"/>
      <c r="I79" s="43"/>
      <c r="J79" s="43"/>
      <c r="K79" s="44"/>
      <c r="L79" s="43"/>
      <c r="M79" s="44"/>
      <c r="N79" s="44"/>
      <c r="O79" s="383">
        <f>F79-xã6!F79</f>
        <v>2097212.0000000019</v>
      </c>
      <c r="P79" s="11"/>
    </row>
    <row r="80" spans="1:16" s="764" customFormat="1" ht="22.5" customHeight="1">
      <c r="A80" s="143">
        <v>61</v>
      </c>
      <c r="B80" s="96" t="s">
        <v>231</v>
      </c>
      <c r="C80" s="95" t="s">
        <v>301</v>
      </c>
      <c r="D80" s="145" t="s">
        <v>143</v>
      </c>
      <c r="E80" s="146">
        <f t="shared" si="0"/>
        <v>9679320</v>
      </c>
      <c r="F80" s="271">
        <v>9679320</v>
      </c>
      <c r="G80" s="94"/>
      <c r="H80" s="94"/>
      <c r="I80" s="147"/>
      <c r="J80" s="147"/>
      <c r="K80" s="146"/>
      <c r="L80" s="147"/>
      <c r="M80" s="146"/>
      <c r="N80" s="146"/>
      <c r="O80" s="383">
        <f>F80-xã6!F80</f>
        <v>1666994</v>
      </c>
      <c r="P80" s="135"/>
    </row>
    <row r="81" spans="1:17" s="764" customFormat="1" ht="22.5" customHeight="1">
      <c r="A81" s="143">
        <v>62</v>
      </c>
      <c r="B81" s="96" t="s">
        <v>232</v>
      </c>
      <c r="C81" s="95" t="s">
        <v>302</v>
      </c>
      <c r="D81" s="145" t="s">
        <v>143</v>
      </c>
      <c r="E81" s="146">
        <f t="shared" si="0"/>
        <v>8602290</v>
      </c>
      <c r="F81" s="271">
        <v>8602290</v>
      </c>
      <c r="G81" s="94"/>
      <c r="H81" s="94"/>
      <c r="I81" s="147"/>
      <c r="J81" s="147"/>
      <c r="K81" s="146"/>
      <c r="L81" s="147"/>
      <c r="M81" s="146"/>
      <c r="N81" s="146"/>
      <c r="O81" s="383">
        <f>F81-xã6!F81</f>
        <v>1481506</v>
      </c>
      <c r="P81" s="135"/>
    </row>
    <row r="82" spans="1:17" s="764" customFormat="1" ht="22.5" customHeight="1">
      <c r="A82" s="143">
        <v>63</v>
      </c>
      <c r="B82" s="96" t="s">
        <v>421</v>
      </c>
      <c r="C82" s="95" t="s">
        <v>422</v>
      </c>
      <c r="D82" s="145" t="s">
        <v>143</v>
      </c>
      <c r="E82" s="146">
        <f t="shared" si="0"/>
        <v>6127379.9999999991</v>
      </c>
      <c r="F82" s="271">
        <v>6127379.9999999991</v>
      </c>
      <c r="G82" s="94"/>
      <c r="H82" s="94"/>
      <c r="I82" s="147"/>
      <c r="J82" s="147"/>
      <c r="K82" s="146"/>
      <c r="L82" s="147"/>
      <c r="M82" s="146"/>
      <c r="N82" s="146"/>
      <c r="O82" s="383">
        <f>F82-xã6!F82</f>
        <v>1055270.9999999991</v>
      </c>
      <c r="P82" s="135"/>
    </row>
    <row r="83" spans="1:17" s="764" customFormat="1" ht="24.75" customHeight="1">
      <c r="A83" s="143">
        <v>64</v>
      </c>
      <c r="B83" s="96" t="s">
        <v>79</v>
      </c>
      <c r="C83" s="95" t="s">
        <v>129</v>
      </c>
      <c r="D83" s="145" t="s">
        <v>143</v>
      </c>
      <c r="E83" s="146">
        <f t="shared" si="0"/>
        <v>8602290</v>
      </c>
      <c r="F83" s="271">
        <v>8602290</v>
      </c>
      <c r="G83" s="94"/>
      <c r="H83" s="94"/>
      <c r="I83" s="147"/>
      <c r="J83" s="147"/>
      <c r="K83" s="146"/>
      <c r="L83" s="147"/>
      <c r="M83" s="146"/>
      <c r="N83" s="146"/>
      <c r="O83" s="383">
        <f>F83-xã6!F83</f>
        <v>1481506</v>
      </c>
      <c r="P83" s="135"/>
    </row>
    <row r="84" spans="1:17" s="764" customFormat="1" ht="27.75" customHeight="1">
      <c r="A84" s="143">
        <v>65</v>
      </c>
      <c r="B84" s="96" t="s">
        <v>233</v>
      </c>
      <c r="C84" s="95" t="s">
        <v>303</v>
      </c>
      <c r="D84" s="145" t="s">
        <v>143</v>
      </c>
      <c r="E84" s="146">
        <f t="shared" si="0"/>
        <v>9725580.0000000019</v>
      </c>
      <c r="F84" s="271">
        <v>9725580.0000000019</v>
      </c>
      <c r="G84" s="94"/>
      <c r="H84" s="94"/>
      <c r="I84" s="147"/>
      <c r="J84" s="147"/>
      <c r="K84" s="146"/>
      <c r="L84" s="147"/>
      <c r="M84" s="146"/>
      <c r="N84" s="146"/>
      <c r="O84" s="383">
        <f>F84-xã6!F84</f>
        <v>1674961.0000000019</v>
      </c>
      <c r="P84" s="135"/>
    </row>
    <row r="85" spans="1:17" s="12" customFormat="1" ht="22.5" customHeight="1">
      <c r="A85" s="143">
        <v>66</v>
      </c>
      <c r="B85" s="261" t="s">
        <v>224</v>
      </c>
      <c r="C85" s="262" t="s">
        <v>294</v>
      </c>
      <c r="D85" s="142" t="s">
        <v>143</v>
      </c>
      <c r="E85" s="44">
        <f>F85</f>
        <v>7839000</v>
      </c>
      <c r="F85" s="312">
        <v>7839000</v>
      </c>
      <c r="G85" s="263"/>
      <c r="H85" s="263"/>
      <c r="I85" s="43"/>
      <c r="J85" s="43"/>
      <c r="K85" s="44"/>
      <c r="L85" s="43"/>
      <c r="M85" s="44"/>
      <c r="N85" s="44"/>
      <c r="O85" s="383">
        <f>F85-xã6!F85</f>
        <v>1350050</v>
      </c>
      <c r="P85" s="11"/>
    </row>
    <row r="86" spans="1:17" s="764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10245420</v>
      </c>
      <c r="F86" s="271">
        <v>10245420</v>
      </c>
      <c r="G86" s="94"/>
      <c r="H86" s="94"/>
      <c r="I86" s="147"/>
      <c r="J86" s="147"/>
      <c r="K86" s="146"/>
      <c r="L86" s="147"/>
      <c r="M86" s="146"/>
      <c r="N86" s="146"/>
      <c r="O86" s="383">
        <f>F86-xã6!F86</f>
        <v>1764489</v>
      </c>
      <c r="P86" s="135"/>
    </row>
    <row r="87" spans="1:17" s="764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12441600</v>
      </c>
      <c r="F87" s="271">
        <v>12441600</v>
      </c>
      <c r="G87" s="94"/>
      <c r="H87" s="94"/>
      <c r="I87" s="147"/>
      <c r="J87" s="147"/>
      <c r="K87" s="146"/>
      <c r="L87" s="147"/>
      <c r="M87" s="146"/>
      <c r="N87" s="146"/>
      <c r="O87" s="383">
        <f>F87-xã6!F87</f>
        <v>2142720</v>
      </c>
      <c r="P87" s="135"/>
    </row>
    <row r="88" spans="1:17" s="764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8312580</v>
      </c>
      <c r="F88" s="271">
        <v>8312580</v>
      </c>
      <c r="G88" s="94"/>
      <c r="H88" s="94"/>
      <c r="I88" s="147"/>
      <c r="J88" s="147"/>
      <c r="K88" s="146"/>
      <c r="L88" s="147"/>
      <c r="M88" s="146"/>
      <c r="N88" s="146"/>
      <c r="O88" s="383">
        <f>F88-xã6!F88</f>
        <v>1431619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8403300</v>
      </c>
      <c r="F89" s="312">
        <v>8403300</v>
      </c>
      <c r="G89" s="263"/>
      <c r="H89" s="263"/>
      <c r="I89" s="43"/>
      <c r="J89" s="43"/>
      <c r="K89" s="44"/>
      <c r="L89" s="43"/>
      <c r="M89" s="44"/>
      <c r="N89" s="44"/>
      <c r="O89" s="383">
        <f>F89-xã6!F89</f>
        <v>1447234</v>
      </c>
      <c r="P89" s="11"/>
    </row>
    <row r="90" spans="1:17" s="764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1">F90</f>
        <v>11590734.600000001</v>
      </c>
      <c r="F90" s="271">
        <v>11590734.600000001</v>
      </c>
      <c r="G90" s="94"/>
      <c r="H90" s="94"/>
      <c r="I90" s="147"/>
      <c r="J90" s="147"/>
      <c r="K90" s="146"/>
      <c r="L90" s="147"/>
      <c r="M90" s="146"/>
      <c r="N90" s="146"/>
      <c r="O90" s="383">
        <f>F90-xã6!F90</f>
        <v>1996181.6000000015</v>
      </c>
      <c r="P90" s="135"/>
    </row>
    <row r="91" spans="1:17" s="764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1"/>
        <v>8805420</v>
      </c>
      <c r="F91" s="271">
        <v>8805420</v>
      </c>
      <c r="G91" s="94"/>
      <c r="H91" s="94"/>
      <c r="I91" s="147"/>
      <c r="J91" s="147"/>
      <c r="K91" s="146"/>
      <c r="L91" s="147"/>
      <c r="M91" s="146"/>
      <c r="N91" s="146"/>
      <c r="O91" s="383">
        <f>F91-xã6!F91</f>
        <v>1516489</v>
      </c>
      <c r="P91" s="135"/>
    </row>
    <row r="92" spans="1:17" s="764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1"/>
        <v>7658999.9999999991</v>
      </c>
      <c r="F92" s="271">
        <v>7658999.9999999991</v>
      </c>
      <c r="G92" s="94"/>
      <c r="H92" s="94"/>
      <c r="I92" s="147"/>
      <c r="J92" s="147"/>
      <c r="K92" s="146"/>
      <c r="L92" s="147"/>
      <c r="M92" s="146"/>
      <c r="N92" s="146"/>
      <c r="O92" s="383">
        <f>F92-xã6!F92</f>
        <v>1319049.9999999991</v>
      </c>
      <c r="P92" s="135"/>
    </row>
    <row r="93" spans="1:17" s="764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1"/>
        <v>9522450</v>
      </c>
      <c r="F93" s="271">
        <v>9522450</v>
      </c>
      <c r="G93" s="94"/>
      <c r="H93" s="94"/>
      <c r="I93" s="147"/>
      <c r="J93" s="147"/>
      <c r="K93" s="146"/>
      <c r="L93" s="147"/>
      <c r="M93" s="146"/>
      <c r="N93" s="146"/>
      <c r="O93" s="383">
        <f>F93-xã6!F93</f>
        <v>1639977</v>
      </c>
      <c r="P93" s="135"/>
    </row>
    <row r="94" spans="1:17" s="764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764" customFormat="1" ht="21.75" customHeight="1">
      <c r="A95" s="865" t="s">
        <v>859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764" customFormat="1" ht="22.5" customHeight="1">
      <c r="A96" s="861" t="s">
        <v>858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764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764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764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764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764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764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764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764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764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764" customFormat="1" ht="15.4" customHeight="1">
      <c r="A107" s="389">
        <v>1</v>
      </c>
      <c r="B107" s="387" t="s">
        <v>681</v>
      </c>
      <c r="C107" s="388">
        <v>69898893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764" customFormat="1" ht="15.4" customHeight="1">
      <c r="A108" s="384">
        <v>2</v>
      </c>
      <c r="B108" s="387" t="s">
        <v>683</v>
      </c>
      <c r="C108" s="385">
        <v>1042530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764" customFormat="1" ht="15.4" customHeight="1">
      <c r="A109" s="389">
        <v>3</v>
      </c>
      <c r="B109" s="387" t="s">
        <v>685</v>
      </c>
      <c r="C109" s="385">
        <v>9578999.9999999925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764" customFormat="1" ht="15.4" customHeight="1">
      <c r="A110" s="384">
        <v>4</v>
      </c>
      <c r="B110" s="387" t="s">
        <v>690</v>
      </c>
      <c r="C110" s="385">
        <v>2213400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764" customFormat="1" ht="15.4" customHeight="1">
      <c r="A111" s="389">
        <v>5</v>
      </c>
      <c r="B111" s="387" t="s">
        <v>686</v>
      </c>
      <c r="C111" s="385">
        <v>2852000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764" customFormat="1" ht="15.4" customHeight="1">
      <c r="A112" s="384">
        <v>6</v>
      </c>
      <c r="B112" s="387" t="s">
        <v>684</v>
      </c>
      <c r="C112" s="385">
        <v>32342623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764" customFormat="1" ht="18.75" customHeight="1">
      <c r="A113" s="389">
        <v>7</v>
      </c>
      <c r="B113" s="387" t="s">
        <v>689</v>
      </c>
      <c r="C113" s="385">
        <v>93000</v>
      </c>
      <c r="D113" s="180"/>
      <c r="E113" s="180"/>
      <c r="F113" s="180"/>
      <c r="G113" s="180"/>
      <c r="H113" s="180"/>
      <c r="I113" s="180"/>
      <c r="P113" s="187"/>
    </row>
    <row r="114" spans="1:17" s="764" customFormat="1" ht="18.75" customHeight="1">
      <c r="A114" s="384">
        <v>8</v>
      </c>
      <c r="B114" s="387" t="s">
        <v>687</v>
      </c>
      <c r="C114" s="385">
        <v>616629.06000000006</v>
      </c>
      <c r="D114" s="180"/>
      <c r="E114" s="180"/>
      <c r="F114" s="180"/>
      <c r="G114" s="180"/>
      <c r="H114" s="180"/>
      <c r="I114" s="180"/>
      <c r="P114" s="187"/>
    </row>
    <row r="115" spans="1:17" s="764" customFormat="1" ht="18.75" customHeight="1">
      <c r="A115" s="389">
        <v>9</v>
      </c>
      <c r="B115" s="387" t="s">
        <v>688</v>
      </c>
      <c r="C115" s="385">
        <v>1829000</v>
      </c>
      <c r="D115" s="373"/>
      <c r="E115" s="180"/>
      <c r="F115" s="180"/>
      <c r="G115" s="180"/>
      <c r="H115" s="180"/>
      <c r="I115" s="180"/>
      <c r="J115" s="763"/>
      <c r="K115" s="885"/>
      <c r="L115" s="885"/>
      <c r="M115" s="885"/>
      <c r="N115" s="885"/>
      <c r="O115" s="885"/>
      <c r="P115" s="885"/>
    </row>
    <row r="116" spans="1:17" s="764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763"/>
      <c r="K116" s="767"/>
      <c r="L116" s="886" t="s">
        <v>729</v>
      </c>
      <c r="M116" s="886"/>
      <c r="N116" s="886"/>
      <c r="O116" s="886"/>
      <c r="P116" s="886"/>
      <c r="Q116" s="886"/>
    </row>
    <row r="117" spans="1:17" s="764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763"/>
      <c r="K117" s="767"/>
      <c r="L117" s="768"/>
      <c r="M117" s="768"/>
      <c r="N117" s="768"/>
      <c r="O117" s="768"/>
      <c r="P117" s="768"/>
      <c r="Q117" s="768"/>
    </row>
    <row r="118" spans="1:17" s="764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764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764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764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764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764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764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764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764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764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764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764" customFormat="1">
      <c r="C129" s="181"/>
    </row>
  </sheetData>
  <mergeCells count="56"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  <mergeCell ref="B105:C105"/>
    <mergeCell ref="K115:P115"/>
    <mergeCell ref="L116:Q116"/>
    <mergeCell ref="A118:C118"/>
    <mergeCell ref="E118:H118"/>
    <mergeCell ref="J118:O118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FFFF00"/>
  </sheetPr>
  <dimension ref="A1:R129"/>
  <sheetViews>
    <sheetView showGridLines="0" topLeftCell="A8" workbookViewId="0">
      <selection activeCell="I24" sqref="I24"/>
    </sheetView>
  </sheetViews>
  <sheetFormatPr defaultRowHeight="15.75"/>
  <cols>
    <col min="1" max="1" width="6.6640625" style="735" customWidth="1"/>
    <col min="2" max="2" width="32.5" style="735" customWidth="1"/>
    <col min="3" max="3" width="19.1640625" style="8" customWidth="1"/>
    <col min="4" max="4" width="36" style="735" customWidth="1"/>
    <col min="5" max="5" width="14.5" style="735" customWidth="1"/>
    <col min="6" max="6" width="15.83203125" style="735" bestFit="1" customWidth="1"/>
    <col min="7" max="8" width="14.6640625" style="735" hidden="1" customWidth="1"/>
    <col min="9" max="9" width="15.1640625" style="735" bestFit="1" customWidth="1"/>
    <col min="10" max="10" width="9.83203125" style="735" customWidth="1"/>
    <col min="11" max="11" width="8.1640625" style="735" bestFit="1" customWidth="1"/>
    <col min="12" max="12" width="11.1640625" style="735" customWidth="1"/>
    <col min="13" max="13" width="9.83203125" style="735" bestFit="1" customWidth="1"/>
    <col min="14" max="14" width="12" style="735" customWidth="1"/>
    <col min="15" max="15" width="16.5" style="735" customWidth="1"/>
    <col min="16" max="16" width="16.83203125" style="735" customWidth="1"/>
    <col min="17" max="17" width="23.1640625" style="735" customWidth="1"/>
    <col min="18" max="16384" width="9.33203125" style="73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841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743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743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743" customFormat="1" ht="74.25" customHeight="1">
      <c r="A16" s="881"/>
      <c r="B16" s="881"/>
      <c r="C16" s="744" t="s">
        <v>17</v>
      </c>
      <c r="D16" s="744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745">
        <v>1</v>
      </c>
      <c r="B17" s="745">
        <v>2</v>
      </c>
      <c r="C17" s="874">
        <v>3</v>
      </c>
      <c r="D17" s="874"/>
      <c r="E17" s="745">
        <v>4</v>
      </c>
      <c r="F17" s="745">
        <v>5</v>
      </c>
      <c r="G17" s="745">
        <v>5</v>
      </c>
      <c r="H17" s="745">
        <v>5</v>
      </c>
      <c r="I17" s="745">
        <v>6</v>
      </c>
      <c r="J17" s="745">
        <v>7</v>
      </c>
      <c r="K17" s="745">
        <v>8</v>
      </c>
      <c r="L17" s="745">
        <v>9</v>
      </c>
      <c r="M17" s="745">
        <v>10</v>
      </c>
      <c r="N17" s="745">
        <v>11</v>
      </c>
      <c r="O17" s="745">
        <v>12</v>
      </c>
      <c r="P17" s="240"/>
    </row>
    <row r="18" spans="1:18" s="743" customFormat="1" ht="19.5" customHeight="1">
      <c r="A18" s="242"/>
      <c r="B18" s="875" t="s">
        <v>7</v>
      </c>
      <c r="C18" s="875"/>
      <c r="D18" s="875"/>
      <c r="E18" s="243">
        <f>SUM(E20:E93)</f>
        <v>575572793.5</v>
      </c>
      <c r="F18" s="243">
        <f>SUM(F20:F93)</f>
        <v>575572793.5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7176023</v>
      </c>
      <c r="P18" s="178"/>
      <c r="Q18" s="390"/>
    </row>
    <row r="19" spans="1:18" s="743" customFormat="1">
      <c r="A19" s="258" t="s">
        <v>25</v>
      </c>
      <c r="B19" s="876" t="s">
        <v>26</v>
      </c>
      <c r="C19" s="877"/>
      <c r="D19" s="878"/>
      <c r="E19" s="146">
        <f>SUM(E20:E93)</f>
        <v>575572793.5</v>
      </c>
      <c r="F19" s="146">
        <f>SUM(F20:F93)</f>
        <v>575572793.5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7176023</v>
      </c>
      <c r="P19" s="243">
        <f>557152665-1985109</f>
        <v>555167556</v>
      </c>
      <c r="Q19" s="597" t="e">
        <f>F19-#REF!</f>
        <v>#REF!</v>
      </c>
    </row>
    <row r="20" spans="1:18" s="743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>
        <f>F20-xã5!F20</f>
        <v>0</v>
      </c>
      <c r="P20" s="271"/>
    </row>
    <row r="21" spans="1:18" s="743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>
        <f>F21-xã5!F21</f>
        <v>0</v>
      </c>
      <c r="P21" s="271"/>
    </row>
    <row r="22" spans="1:18" s="743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8686888</v>
      </c>
      <c r="F22" s="271">
        <v>8686888</v>
      </c>
      <c r="G22" s="94"/>
      <c r="H22" s="94"/>
      <c r="I22" s="147"/>
      <c r="J22" s="147"/>
      <c r="K22" s="146"/>
      <c r="L22" s="146"/>
      <c r="M22" s="146"/>
      <c r="N22" s="146"/>
      <c r="O22" s="383">
        <f>F22-xã5!F22</f>
        <v>0</v>
      </c>
      <c r="P22" s="271"/>
    </row>
    <row r="23" spans="1:18" s="743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>
        <f>F23-xã5!F23</f>
        <v>0</v>
      </c>
      <c r="P23" s="135"/>
      <c r="Q23" s="135"/>
    </row>
    <row r="24" spans="1:18" s="743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>
        <f>F24-xã5!F24</f>
        <v>0</v>
      </c>
      <c r="P24" s="135"/>
    </row>
    <row r="25" spans="1:18" s="743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11617914</v>
      </c>
      <c r="F25" s="271">
        <v>11617914</v>
      </c>
      <c r="G25" s="94"/>
      <c r="H25" s="94"/>
      <c r="I25" s="147"/>
      <c r="J25" s="147"/>
      <c r="K25" s="146"/>
      <c r="L25" s="146"/>
      <c r="M25" s="146"/>
      <c r="N25" s="146"/>
      <c r="O25" s="383">
        <f>F25-xã5!F25</f>
        <v>95349</v>
      </c>
      <c r="P25" s="135"/>
    </row>
    <row r="26" spans="1:18" s="743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10279957</v>
      </c>
      <c r="F26" s="271">
        <v>10279957</v>
      </c>
      <c r="G26" s="94"/>
      <c r="H26" s="94"/>
      <c r="I26" s="147"/>
      <c r="J26" s="147"/>
      <c r="K26" s="146"/>
      <c r="L26" s="146"/>
      <c r="M26" s="146"/>
      <c r="N26" s="146"/>
      <c r="O26" s="383">
        <f>F26-xã5!F26</f>
        <v>0</v>
      </c>
      <c r="P26" s="135"/>
    </row>
    <row r="27" spans="1:18" s="743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>
        <f>F27-xã5!F27</f>
        <v>0</v>
      </c>
      <c r="P27" s="135"/>
    </row>
    <row r="28" spans="1:18" s="743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>
        <f>F28-xã5!F28</f>
        <v>0</v>
      </c>
      <c r="P28" s="135"/>
      <c r="Q28" s="135"/>
      <c r="R28" s="135"/>
    </row>
    <row r="29" spans="1:18" s="743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>
        <f>F29-xã5!F29</f>
        <v>0</v>
      </c>
      <c r="P29" s="135"/>
      <c r="Q29" s="135"/>
      <c r="R29" s="135"/>
    </row>
    <row r="30" spans="1:18" s="743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>
        <f>F30-xã5!F30</f>
        <v>0</v>
      </c>
      <c r="P30" s="135"/>
    </row>
    <row r="31" spans="1:18" s="743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>
        <f>F31-xã5!F31</f>
        <v>0</v>
      </c>
      <c r="P31" s="135"/>
    </row>
    <row r="32" spans="1:18" s="743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>
        <f>F32-xã5!F32</f>
        <v>0</v>
      </c>
      <c r="P32" s="135"/>
    </row>
    <row r="33" spans="1:16" s="743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>
        <f>F33-xã5!F33</f>
        <v>0</v>
      </c>
      <c r="P33" s="135"/>
    </row>
    <row r="34" spans="1:16" s="743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>
        <f>F34-xã5!F34</f>
        <v>0</v>
      </c>
      <c r="P34" s="135"/>
    </row>
    <row r="35" spans="1:16" s="743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>
        <f>F35-xã5!F35</f>
        <v>0</v>
      </c>
      <c r="P35" s="135"/>
    </row>
    <row r="36" spans="1:16" s="743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>
        <f>F36-xã5!F36</f>
        <v>0</v>
      </c>
      <c r="P36" s="135"/>
    </row>
    <row r="37" spans="1:16" s="743" customFormat="1" ht="22.5" customHeight="1">
      <c r="A37" s="143">
        <v>18</v>
      </c>
      <c r="B37" s="96" t="s">
        <v>189</v>
      </c>
      <c r="C37" s="95" t="s">
        <v>259</v>
      </c>
      <c r="D37" s="145" t="s">
        <v>143</v>
      </c>
      <c r="E37" s="146">
        <f t="shared" si="0"/>
        <v>7437931</v>
      </c>
      <c r="F37" s="271">
        <v>7437931</v>
      </c>
      <c r="G37" s="94"/>
      <c r="H37" s="94"/>
      <c r="I37" s="147"/>
      <c r="J37" s="147"/>
      <c r="K37" s="146"/>
      <c r="L37" s="147"/>
      <c r="M37" s="146"/>
      <c r="N37" s="146"/>
      <c r="O37" s="383">
        <f>F37-xã5!F38</f>
        <v>0</v>
      </c>
      <c r="P37" s="135"/>
    </row>
    <row r="38" spans="1:16" s="743" customFormat="1" ht="22.5" customHeight="1">
      <c r="A38" s="143">
        <v>19</v>
      </c>
      <c r="B38" s="96" t="s">
        <v>190</v>
      </c>
      <c r="C38" s="95" t="s">
        <v>260</v>
      </c>
      <c r="D38" s="145" t="s">
        <v>143</v>
      </c>
      <c r="E38" s="146">
        <f t="shared" si="0"/>
        <v>9218556</v>
      </c>
      <c r="F38" s="271">
        <v>9218556</v>
      </c>
      <c r="G38" s="94"/>
      <c r="H38" s="94"/>
      <c r="I38" s="147"/>
      <c r="J38" s="147"/>
      <c r="K38" s="146"/>
      <c r="L38" s="147"/>
      <c r="M38" s="146"/>
      <c r="N38" s="146"/>
      <c r="O38" s="383">
        <f>F38-xã5!F39</f>
        <v>0</v>
      </c>
      <c r="P38" s="135"/>
    </row>
    <row r="39" spans="1:16" s="12" customFormat="1" ht="22.5" customHeight="1">
      <c r="A39" s="143">
        <v>20</v>
      </c>
      <c r="B39" s="261" t="s">
        <v>191</v>
      </c>
      <c r="C39" s="262" t="s">
        <v>261</v>
      </c>
      <c r="D39" s="142" t="s">
        <v>143</v>
      </c>
      <c r="E39" s="44">
        <f t="shared" si="0"/>
        <v>6986759</v>
      </c>
      <c r="F39" s="312">
        <v>6986759</v>
      </c>
      <c r="G39" s="263"/>
      <c r="H39" s="263"/>
      <c r="I39" s="43"/>
      <c r="J39" s="43"/>
      <c r="K39" s="44"/>
      <c r="L39" s="43"/>
      <c r="M39" s="44"/>
      <c r="N39" s="44"/>
      <c r="O39" s="383">
        <f>F39-xã5!F40</f>
        <v>6986759</v>
      </c>
      <c r="P39" s="11"/>
    </row>
    <row r="40" spans="1:16" s="743" customFormat="1" ht="22.5" customHeight="1">
      <c r="A40" s="143">
        <v>21</v>
      </c>
      <c r="B40" s="96" t="s">
        <v>55</v>
      </c>
      <c r="C40" s="95" t="s">
        <v>105</v>
      </c>
      <c r="D40" s="145" t="s">
        <v>143</v>
      </c>
      <c r="E40" s="146">
        <f t="shared" si="0"/>
        <v>7139931</v>
      </c>
      <c r="F40" s="271">
        <v>7139931</v>
      </c>
      <c r="G40" s="94"/>
      <c r="H40" s="94"/>
      <c r="I40" s="147"/>
      <c r="J40" s="147"/>
      <c r="K40" s="146"/>
      <c r="L40" s="147"/>
      <c r="M40" s="146"/>
      <c r="N40" s="146"/>
      <c r="O40" s="383">
        <f>F40-xã5!F41</f>
        <v>0</v>
      </c>
      <c r="P40" s="135"/>
    </row>
    <row r="41" spans="1:16" s="12" customFormat="1" ht="22.5" customHeight="1">
      <c r="A41" s="143">
        <v>22</v>
      </c>
      <c r="B41" s="261" t="s">
        <v>192</v>
      </c>
      <c r="C41" s="262" t="s">
        <v>262</v>
      </c>
      <c r="D41" s="142" t="s">
        <v>143</v>
      </c>
      <c r="E41" s="44">
        <f t="shared" si="0"/>
        <v>7418785</v>
      </c>
      <c r="F41" s="312">
        <v>7418785</v>
      </c>
      <c r="G41" s="263"/>
      <c r="H41" s="263"/>
      <c r="I41" s="43"/>
      <c r="J41" s="43"/>
      <c r="K41" s="44"/>
      <c r="L41" s="43"/>
      <c r="M41" s="44"/>
      <c r="N41" s="44"/>
      <c r="O41" s="383">
        <f>F41-xã5!F42</f>
        <v>-382930</v>
      </c>
      <c r="P41" s="11"/>
    </row>
    <row r="42" spans="1:16" s="743" customFormat="1" ht="22.5" customHeight="1">
      <c r="A42" s="143">
        <v>23</v>
      </c>
      <c r="B42" s="96" t="s">
        <v>193</v>
      </c>
      <c r="C42" s="95" t="s">
        <v>263</v>
      </c>
      <c r="D42" s="145" t="s">
        <v>143</v>
      </c>
      <c r="E42" s="146">
        <f t="shared" si="0"/>
        <v>10555384</v>
      </c>
      <c r="F42" s="271">
        <v>10555384</v>
      </c>
      <c r="G42" s="94"/>
      <c r="H42" s="94"/>
      <c r="I42" s="147"/>
      <c r="J42" s="147"/>
      <c r="K42" s="146"/>
      <c r="L42" s="147"/>
      <c r="M42" s="146"/>
      <c r="N42" s="146"/>
      <c r="O42" s="383">
        <f>F42-xã5!F43</f>
        <v>0</v>
      </c>
      <c r="P42" s="135"/>
    </row>
    <row r="43" spans="1:16" s="743" customFormat="1" ht="22.5" customHeight="1">
      <c r="A43" s="143">
        <v>24</v>
      </c>
      <c r="B43" s="96" t="s">
        <v>195</v>
      </c>
      <c r="C43" s="95" t="s">
        <v>265</v>
      </c>
      <c r="D43" s="145" t="s">
        <v>143</v>
      </c>
      <c r="E43" s="146">
        <f t="shared" si="0"/>
        <v>10695153</v>
      </c>
      <c r="F43" s="271">
        <v>10695153</v>
      </c>
      <c r="G43" s="94"/>
      <c r="H43" s="94"/>
      <c r="I43" s="147"/>
      <c r="J43" s="147"/>
      <c r="K43" s="146"/>
      <c r="L43" s="147"/>
      <c r="M43" s="146"/>
      <c r="N43" s="146"/>
      <c r="O43" s="383">
        <f>F43-xã5!F44</f>
        <v>0</v>
      </c>
      <c r="P43" s="135"/>
    </row>
    <row r="44" spans="1:16" s="12" customFormat="1" ht="22.5" customHeight="1">
      <c r="A44" s="143">
        <v>25</v>
      </c>
      <c r="B44" s="261" t="s">
        <v>196</v>
      </c>
      <c r="C44" s="262" t="s">
        <v>266</v>
      </c>
      <c r="D44" s="142" t="s">
        <v>143</v>
      </c>
      <c r="E44" s="44">
        <f t="shared" si="0"/>
        <v>8036390</v>
      </c>
      <c r="F44" s="312">
        <v>8036390</v>
      </c>
      <c r="G44" s="263"/>
      <c r="H44" s="263"/>
      <c r="I44" s="43"/>
      <c r="J44" s="43"/>
      <c r="K44" s="44"/>
      <c r="L44" s="43"/>
      <c r="M44" s="44"/>
      <c r="N44" s="44"/>
      <c r="O44" s="383">
        <f>F44-xã5!F45</f>
        <v>0</v>
      </c>
      <c r="P44" s="11"/>
    </row>
    <row r="45" spans="1:16" s="12" customFormat="1" ht="22.5" customHeight="1">
      <c r="A45" s="143">
        <v>26</v>
      </c>
      <c r="B45" s="261" t="s">
        <v>759</v>
      </c>
      <c r="C45" s="262" t="s">
        <v>760</v>
      </c>
      <c r="D45" s="142" t="s">
        <v>143</v>
      </c>
      <c r="E45" s="44">
        <f t="shared" si="0"/>
        <v>6956065</v>
      </c>
      <c r="F45" s="312">
        <v>6956065</v>
      </c>
      <c r="G45" s="263"/>
      <c r="H45" s="263"/>
      <c r="I45" s="43"/>
      <c r="J45" s="43"/>
      <c r="K45" s="44"/>
      <c r="L45" s="43"/>
      <c r="M45" s="44"/>
      <c r="N45" s="44"/>
      <c r="O45" s="383">
        <f>F45-xã5!F46</f>
        <v>0</v>
      </c>
      <c r="P45" s="11"/>
    </row>
    <row r="46" spans="1:16" s="743" customFormat="1" ht="22.5" customHeight="1">
      <c r="A46" s="143">
        <v>27</v>
      </c>
      <c r="B46" s="96" t="s">
        <v>197</v>
      </c>
      <c r="C46" s="95" t="s">
        <v>267</v>
      </c>
      <c r="D46" s="145" t="s">
        <v>143</v>
      </c>
      <c r="E46" s="146">
        <f t="shared" si="0"/>
        <v>9749296</v>
      </c>
      <c r="F46" s="271">
        <v>9749296</v>
      </c>
      <c r="G46" s="94"/>
      <c r="H46" s="94"/>
      <c r="I46" s="147"/>
      <c r="J46" s="147"/>
      <c r="K46" s="146"/>
      <c r="L46" s="147"/>
      <c r="M46" s="146"/>
      <c r="N46" s="146"/>
      <c r="O46" s="383">
        <f>F46-xã5!F47</f>
        <v>0</v>
      </c>
      <c r="P46" s="135"/>
    </row>
    <row r="47" spans="1:16" s="743" customFormat="1" ht="22.5" customHeight="1">
      <c r="A47" s="143">
        <v>28</v>
      </c>
      <c r="B47" s="96" t="s">
        <v>198</v>
      </c>
      <c r="C47" s="95" t="s">
        <v>268</v>
      </c>
      <c r="D47" s="145" t="s">
        <v>143</v>
      </c>
      <c r="E47" s="146">
        <f t="shared" si="0"/>
        <v>6844390</v>
      </c>
      <c r="F47" s="271">
        <v>6844390</v>
      </c>
      <c r="G47" s="94"/>
      <c r="H47" s="94"/>
      <c r="I47" s="147"/>
      <c r="J47" s="147"/>
      <c r="K47" s="146"/>
      <c r="L47" s="147"/>
      <c r="M47" s="146"/>
      <c r="N47" s="146"/>
      <c r="O47" s="383">
        <f>F47-xã5!F48</f>
        <v>0</v>
      </c>
      <c r="P47" s="135"/>
    </row>
    <row r="48" spans="1:16" s="743" customFormat="1" ht="22.5" customHeight="1">
      <c r="A48" s="143">
        <v>29</v>
      </c>
      <c r="B48" s="96" t="s">
        <v>199</v>
      </c>
      <c r="C48" s="95" t="s">
        <v>269</v>
      </c>
      <c r="D48" s="145" t="s">
        <v>143</v>
      </c>
      <c r="E48" s="146">
        <f t="shared" si="0"/>
        <v>7139931</v>
      </c>
      <c r="F48" s="271">
        <v>7139931</v>
      </c>
      <c r="G48" s="94"/>
      <c r="H48" s="94"/>
      <c r="I48" s="147"/>
      <c r="J48" s="147"/>
      <c r="K48" s="146"/>
      <c r="L48" s="147"/>
      <c r="M48" s="146"/>
      <c r="N48" s="146"/>
      <c r="O48" s="383">
        <f>F48-xã5!F49</f>
        <v>0</v>
      </c>
      <c r="P48" s="135"/>
    </row>
    <row r="49" spans="1:16" s="743" customFormat="1" ht="22.5" customHeight="1">
      <c r="A49" s="143">
        <v>30</v>
      </c>
      <c r="B49" s="96" t="s">
        <v>200</v>
      </c>
      <c r="C49" s="95" t="s">
        <v>270</v>
      </c>
      <c r="D49" s="145" t="s">
        <v>143</v>
      </c>
      <c r="E49" s="146">
        <f t="shared" si="0"/>
        <v>7169880</v>
      </c>
      <c r="F49" s="271">
        <v>7169880</v>
      </c>
      <c r="G49" s="94"/>
      <c r="H49" s="94"/>
      <c r="I49" s="147"/>
      <c r="J49" s="147"/>
      <c r="K49" s="146"/>
      <c r="L49" s="147"/>
      <c r="M49" s="146"/>
      <c r="N49" s="146"/>
      <c r="O49" s="383">
        <f>F49-xã5!F50</f>
        <v>0</v>
      </c>
      <c r="P49" s="135"/>
    </row>
    <row r="50" spans="1:16" s="743" customFormat="1" ht="22.5" customHeight="1">
      <c r="A50" s="143">
        <v>31</v>
      </c>
      <c r="B50" s="96" t="s">
        <v>227</v>
      </c>
      <c r="C50" s="95" t="s">
        <v>297</v>
      </c>
      <c r="D50" s="145" t="s">
        <v>143</v>
      </c>
      <c r="E50" s="146">
        <f>F50</f>
        <v>7733473</v>
      </c>
      <c r="F50" s="271">
        <v>7733473</v>
      </c>
      <c r="G50" s="94"/>
      <c r="H50" s="94"/>
      <c r="I50" s="147"/>
      <c r="J50" s="147"/>
      <c r="K50" s="146"/>
      <c r="L50" s="147"/>
      <c r="M50" s="146"/>
      <c r="N50" s="146"/>
      <c r="O50" s="383">
        <f>F50-xã5!F77</f>
        <v>0</v>
      </c>
      <c r="P50" s="135"/>
    </row>
    <row r="51" spans="1:16" s="12" customFormat="1" ht="22.5" customHeight="1">
      <c r="A51" s="143">
        <v>32</v>
      </c>
      <c r="B51" s="261" t="s">
        <v>669</v>
      </c>
      <c r="C51" s="262" t="s">
        <v>670</v>
      </c>
      <c r="D51" s="142" t="s">
        <v>143</v>
      </c>
      <c r="E51" s="44">
        <f>F51</f>
        <v>4306249</v>
      </c>
      <c r="F51" s="312">
        <v>4306249</v>
      </c>
      <c r="G51" s="263"/>
      <c r="H51" s="263"/>
      <c r="I51" s="43"/>
      <c r="J51" s="43"/>
      <c r="K51" s="44"/>
      <c r="L51" s="43"/>
      <c r="M51" s="44"/>
      <c r="N51" s="44"/>
      <c r="O51" s="383">
        <f>F51-xã5!F78</f>
        <v>0</v>
      </c>
      <c r="P51" s="11"/>
    </row>
    <row r="52" spans="1:16" s="743" customFormat="1" ht="22.5" customHeight="1">
      <c r="A52" s="143">
        <v>33</v>
      </c>
      <c r="B52" s="96" t="s">
        <v>202</v>
      </c>
      <c r="C52" s="95" t="s">
        <v>272</v>
      </c>
      <c r="D52" s="145" t="s">
        <v>143</v>
      </c>
      <c r="E52" s="146">
        <f t="shared" si="0"/>
        <v>8913623</v>
      </c>
      <c r="F52" s="271">
        <v>8913623</v>
      </c>
      <c r="G52" s="94"/>
      <c r="H52" s="94"/>
      <c r="I52" s="147"/>
      <c r="J52" s="147"/>
      <c r="K52" s="146"/>
      <c r="L52" s="147"/>
      <c r="M52" s="146"/>
      <c r="N52" s="146"/>
      <c r="O52" s="383">
        <f>F52-xã5!F51</f>
        <v>0</v>
      </c>
      <c r="P52" s="135"/>
    </row>
    <row r="53" spans="1:16" s="743" customFormat="1" ht="22.5" customHeight="1">
      <c r="A53" s="143">
        <v>34</v>
      </c>
      <c r="B53" s="96" t="s">
        <v>203</v>
      </c>
      <c r="C53" s="95" t="s">
        <v>273</v>
      </c>
      <c r="D53" s="145" t="s">
        <v>143</v>
      </c>
      <c r="E53" s="146">
        <f t="shared" si="0"/>
        <v>9797123</v>
      </c>
      <c r="F53" s="271">
        <v>9797123</v>
      </c>
      <c r="G53" s="94"/>
      <c r="H53" s="94"/>
      <c r="I53" s="147"/>
      <c r="J53" s="147"/>
      <c r="K53" s="146"/>
      <c r="L53" s="147"/>
      <c r="M53" s="146"/>
      <c r="N53" s="146"/>
      <c r="O53" s="383">
        <f>F53-xã5!F52</f>
        <v>0</v>
      </c>
      <c r="P53" s="135"/>
    </row>
    <row r="54" spans="1:16" s="12" customFormat="1" ht="22.5" customHeight="1">
      <c r="A54" s="143">
        <v>35</v>
      </c>
      <c r="B54" s="261" t="s">
        <v>204</v>
      </c>
      <c r="C54" s="262" t="s">
        <v>274</v>
      </c>
      <c r="D54" s="142" t="s">
        <v>143</v>
      </c>
      <c r="E54" s="44">
        <f t="shared" si="0"/>
        <v>8667479</v>
      </c>
      <c r="F54" s="312">
        <v>8667479</v>
      </c>
      <c r="G54" s="263"/>
      <c r="H54" s="263"/>
      <c r="I54" s="43"/>
      <c r="J54" s="43"/>
      <c r="K54" s="44"/>
      <c r="L54" s="43"/>
      <c r="M54" s="44"/>
      <c r="N54" s="44"/>
      <c r="O54" s="383">
        <f>F54-xã5!F53</f>
        <v>0</v>
      </c>
      <c r="P54" s="11"/>
    </row>
    <row r="55" spans="1:16" s="743" customFormat="1" ht="22.5" customHeight="1">
      <c r="A55" s="143">
        <v>36</v>
      </c>
      <c r="B55" s="96" t="s">
        <v>205</v>
      </c>
      <c r="C55" s="95" t="s">
        <v>275</v>
      </c>
      <c r="D55" s="145" t="s">
        <v>143</v>
      </c>
      <c r="E55" s="146">
        <f t="shared" si="0"/>
        <v>8667479</v>
      </c>
      <c r="F55" s="271">
        <v>8667479</v>
      </c>
      <c r="G55" s="94"/>
      <c r="H55" s="94"/>
      <c r="I55" s="147"/>
      <c r="J55" s="147"/>
      <c r="K55" s="146"/>
      <c r="L55" s="147"/>
      <c r="M55" s="146"/>
      <c r="N55" s="146"/>
      <c r="O55" s="383">
        <f>F55-xã5!F54</f>
        <v>0</v>
      </c>
      <c r="P55" s="135"/>
    </row>
    <row r="56" spans="1:16" s="743" customFormat="1" ht="22.5" customHeight="1">
      <c r="A56" s="143">
        <v>37</v>
      </c>
      <c r="B56" s="96" t="s">
        <v>206</v>
      </c>
      <c r="C56" s="95" t="s">
        <v>276</v>
      </c>
      <c r="D56" s="145" t="s">
        <v>143</v>
      </c>
      <c r="E56" s="146">
        <f t="shared" si="0"/>
        <v>6990931</v>
      </c>
      <c r="F56" s="271">
        <v>6990931</v>
      </c>
      <c r="G56" s="94"/>
      <c r="H56" s="94"/>
      <c r="I56" s="147"/>
      <c r="J56" s="147"/>
      <c r="K56" s="146"/>
      <c r="L56" s="147"/>
      <c r="M56" s="146"/>
      <c r="N56" s="146"/>
      <c r="O56" s="383">
        <f>F56-xã5!F55</f>
        <v>0</v>
      </c>
      <c r="P56" s="135"/>
    </row>
    <row r="57" spans="1:16" s="743" customFormat="1" ht="22.5" customHeight="1">
      <c r="A57" s="143">
        <v>38</v>
      </c>
      <c r="B57" s="96" t="s">
        <v>208</v>
      </c>
      <c r="C57" s="95" t="s">
        <v>278</v>
      </c>
      <c r="D57" s="145" t="s">
        <v>143</v>
      </c>
      <c r="E57" s="146">
        <f t="shared" si="0"/>
        <v>9663097</v>
      </c>
      <c r="F57" s="271">
        <v>9663097</v>
      </c>
      <c r="G57" s="94"/>
      <c r="H57" s="94"/>
      <c r="I57" s="147"/>
      <c r="J57" s="147"/>
      <c r="K57" s="146"/>
      <c r="L57" s="147"/>
      <c r="M57" s="146"/>
      <c r="N57" s="146"/>
      <c r="O57" s="383">
        <f>F57-xã5!F56</f>
        <v>0</v>
      </c>
      <c r="P57" s="135"/>
    </row>
    <row r="58" spans="1:16" s="743" customFormat="1" ht="22.5" customHeight="1">
      <c r="A58" s="143">
        <v>39</v>
      </c>
      <c r="B58" s="96" t="s">
        <v>209</v>
      </c>
      <c r="C58" s="95" t="s">
        <v>279</v>
      </c>
      <c r="D58" s="145" t="s">
        <v>143</v>
      </c>
      <c r="E58" s="146">
        <f t="shared" si="0"/>
        <v>7288931</v>
      </c>
      <c r="F58" s="271">
        <v>7288931</v>
      </c>
      <c r="G58" s="94"/>
      <c r="H58" s="94"/>
      <c r="I58" s="147"/>
      <c r="J58" s="147"/>
      <c r="K58" s="146"/>
      <c r="L58" s="147"/>
      <c r="M58" s="146"/>
      <c r="N58" s="146"/>
      <c r="O58" s="383">
        <f>F58-xã5!F57</f>
        <v>0</v>
      </c>
      <c r="P58" s="135"/>
    </row>
    <row r="59" spans="1:16" s="743" customFormat="1" ht="22.5" customHeight="1">
      <c r="A59" s="143">
        <v>40</v>
      </c>
      <c r="B59" s="96" t="s">
        <v>210</v>
      </c>
      <c r="C59" s="95" t="s">
        <v>280</v>
      </c>
      <c r="D59" s="145" t="s">
        <v>143</v>
      </c>
      <c r="E59" s="146">
        <f t="shared" si="0"/>
        <v>8758153</v>
      </c>
      <c r="F59" s="271">
        <v>8758153</v>
      </c>
      <c r="G59" s="94"/>
      <c r="H59" s="94"/>
      <c r="I59" s="147"/>
      <c r="J59" s="147"/>
      <c r="K59" s="146"/>
      <c r="L59" s="147"/>
      <c r="M59" s="146"/>
      <c r="N59" s="146"/>
      <c r="O59" s="383">
        <f>F59-xã5!F58</f>
        <v>388674</v>
      </c>
      <c r="P59" s="135"/>
    </row>
    <row r="60" spans="1:16" s="743" customFormat="1" ht="22.5" customHeight="1">
      <c r="A60" s="143">
        <v>41</v>
      </c>
      <c r="B60" s="96" t="s">
        <v>211</v>
      </c>
      <c r="C60" s="95" t="s">
        <v>281</v>
      </c>
      <c r="D60" s="145" t="s">
        <v>143</v>
      </c>
      <c r="E60" s="146">
        <f t="shared" si="0"/>
        <v>8265402.5</v>
      </c>
      <c r="F60" s="271">
        <v>8265402.5</v>
      </c>
      <c r="G60" s="94"/>
      <c r="H60" s="94"/>
      <c r="I60" s="147"/>
      <c r="J60" s="147"/>
      <c r="K60" s="146"/>
      <c r="L60" s="147"/>
      <c r="M60" s="146"/>
      <c r="N60" s="146"/>
      <c r="O60" s="383">
        <f>F60-xã5!F59</f>
        <v>0</v>
      </c>
      <c r="P60" s="135"/>
    </row>
    <row r="61" spans="1:16" s="743" customFormat="1" ht="22.5" customHeight="1">
      <c r="A61" s="143">
        <v>42</v>
      </c>
      <c r="B61" s="96" t="s">
        <v>212</v>
      </c>
      <c r="C61" s="95" t="s">
        <v>282</v>
      </c>
      <c r="D61" s="145" t="s">
        <v>143</v>
      </c>
      <c r="E61" s="146">
        <f t="shared" si="0"/>
        <v>5708116</v>
      </c>
      <c r="F61" s="271">
        <v>5708116</v>
      </c>
      <c r="G61" s="94"/>
      <c r="H61" s="94"/>
      <c r="I61" s="147"/>
      <c r="J61" s="147"/>
      <c r="K61" s="146"/>
      <c r="L61" s="147"/>
      <c r="M61" s="146"/>
      <c r="N61" s="146"/>
      <c r="O61" s="383">
        <f>F61-xã5!F60</f>
        <v>0</v>
      </c>
      <c r="P61" s="135"/>
    </row>
    <row r="62" spans="1:16" s="743" customFormat="1" ht="22.5" customHeight="1">
      <c r="A62" s="143">
        <v>43</v>
      </c>
      <c r="B62" s="96" t="s">
        <v>213</v>
      </c>
      <c r="C62" s="95" t="s">
        <v>283</v>
      </c>
      <c r="D62" s="145" t="s">
        <v>143</v>
      </c>
      <c r="E62" s="146">
        <f t="shared" si="0"/>
        <v>6971785</v>
      </c>
      <c r="F62" s="271">
        <f>6971785</f>
        <v>6971785</v>
      </c>
      <c r="G62" s="94"/>
      <c r="H62" s="94"/>
      <c r="I62" s="147"/>
      <c r="J62" s="147"/>
      <c r="K62" s="146"/>
      <c r="L62" s="147"/>
      <c r="M62" s="146"/>
      <c r="N62" s="146"/>
      <c r="O62" s="383">
        <f>F62-xã5!F61</f>
        <v>0</v>
      </c>
      <c r="P62" s="135"/>
    </row>
    <row r="63" spans="1:16" s="743" customFormat="1" ht="22.5" customHeight="1">
      <c r="A63" s="143">
        <v>44</v>
      </c>
      <c r="B63" s="96" t="s">
        <v>609</v>
      </c>
      <c r="C63" s="95" t="s">
        <v>610</v>
      </c>
      <c r="D63" s="145" t="s">
        <v>143</v>
      </c>
      <c r="E63" s="146">
        <f t="shared" si="0"/>
        <v>4616764</v>
      </c>
      <c r="F63" s="271">
        <v>4616764</v>
      </c>
      <c r="G63" s="94"/>
      <c r="H63" s="94"/>
      <c r="I63" s="147"/>
      <c r="J63" s="147"/>
      <c r="K63" s="146"/>
      <c r="L63" s="147"/>
      <c r="M63" s="146"/>
      <c r="N63" s="146"/>
      <c r="O63" s="383">
        <f>F63-xã5!F62</f>
        <v>0</v>
      </c>
      <c r="P63" s="135"/>
    </row>
    <row r="64" spans="1:16" s="743" customFormat="1" ht="22.5" customHeight="1">
      <c r="A64" s="143">
        <v>45</v>
      </c>
      <c r="B64" s="96" t="s">
        <v>214</v>
      </c>
      <c r="C64" s="95" t="s">
        <v>284</v>
      </c>
      <c r="D64" s="145" t="s">
        <v>143</v>
      </c>
      <c r="E64" s="146">
        <f t="shared" si="0"/>
        <v>7288931</v>
      </c>
      <c r="F64" s="271">
        <v>7288931</v>
      </c>
      <c r="G64" s="94"/>
      <c r="H64" s="94"/>
      <c r="I64" s="147"/>
      <c r="J64" s="147"/>
      <c r="K64" s="146"/>
      <c r="L64" s="147"/>
      <c r="M64" s="146"/>
      <c r="N64" s="146"/>
      <c r="O64" s="383">
        <f>F64-xã5!F63</f>
        <v>0</v>
      </c>
      <c r="P64" s="135"/>
    </row>
    <row r="65" spans="1:16" s="743" customFormat="1" ht="22.5" customHeight="1">
      <c r="A65" s="143">
        <v>46</v>
      </c>
      <c r="B65" s="96" t="s">
        <v>215</v>
      </c>
      <c r="C65" s="95" t="s">
        <v>285</v>
      </c>
      <c r="D65" s="145" t="s">
        <v>143</v>
      </c>
      <c r="E65" s="146">
        <f t="shared" si="0"/>
        <v>7882473</v>
      </c>
      <c r="F65" s="271">
        <v>7882473</v>
      </c>
      <c r="G65" s="94"/>
      <c r="H65" s="94"/>
      <c r="I65" s="147"/>
      <c r="J65" s="147"/>
      <c r="K65" s="146"/>
      <c r="L65" s="147"/>
      <c r="M65" s="146"/>
      <c r="N65" s="146"/>
      <c r="O65" s="383">
        <f>F65-xã5!F64</f>
        <v>0</v>
      </c>
      <c r="P65" s="135"/>
    </row>
    <row r="66" spans="1:16" s="764" customFormat="1" ht="22.5" customHeight="1">
      <c r="A66" s="143">
        <v>47</v>
      </c>
      <c r="B66" s="96" t="s">
        <v>216</v>
      </c>
      <c r="C66" s="95" t="s">
        <v>286</v>
      </c>
      <c r="D66" s="145" t="s">
        <v>143</v>
      </c>
      <c r="E66" s="146">
        <f t="shared" ref="E66" si="1">F66</f>
        <v>7652715</v>
      </c>
      <c r="F66" s="271">
        <v>7652715</v>
      </c>
      <c r="G66" s="94"/>
      <c r="H66" s="94"/>
      <c r="I66" s="147"/>
      <c r="J66" s="147"/>
      <c r="K66" s="146"/>
      <c r="L66" s="147"/>
      <c r="M66" s="146"/>
      <c r="N66" s="146"/>
      <c r="O66" s="383">
        <f>F66-xã5!F64</f>
        <v>-229758</v>
      </c>
      <c r="P66" s="135"/>
    </row>
    <row r="67" spans="1:16" s="743" customFormat="1" ht="22.5" customHeight="1">
      <c r="A67" s="143">
        <v>48</v>
      </c>
      <c r="B67" s="96" t="s">
        <v>188</v>
      </c>
      <c r="C67" s="95" t="s">
        <v>258</v>
      </c>
      <c r="D67" s="145" t="s">
        <v>143</v>
      </c>
      <c r="E67" s="146">
        <f>F67</f>
        <v>9069818</v>
      </c>
      <c r="F67" s="271">
        <v>9069818</v>
      </c>
      <c r="G67" s="94"/>
      <c r="H67" s="94"/>
      <c r="I67" s="147"/>
      <c r="J67" s="147"/>
      <c r="K67" s="146"/>
      <c r="L67" s="147"/>
      <c r="M67" s="146"/>
      <c r="N67" s="146"/>
      <c r="O67" s="383">
        <f>F67-xã5!F37</f>
        <v>0</v>
      </c>
      <c r="P67" s="135"/>
    </row>
    <row r="68" spans="1:16" s="743" customFormat="1" ht="22.5" customHeight="1">
      <c r="A68" s="143">
        <v>49</v>
      </c>
      <c r="B68" s="96" t="s">
        <v>217</v>
      </c>
      <c r="C68" s="95" t="s">
        <v>287</v>
      </c>
      <c r="D68" s="145" t="s">
        <v>143</v>
      </c>
      <c r="E68" s="146">
        <f t="shared" si="0"/>
        <v>8718288</v>
      </c>
      <c r="F68" s="271">
        <f>8718288</f>
        <v>8718288</v>
      </c>
      <c r="G68" s="94"/>
      <c r="H68" s="94"/>
      <c r="I68" s="147"/>
      <c r="J68" s="147"/>
      <c r="K68" s="146"/>
      <c r="L68" s="147"/>
      <c r="M68" s="146"/>
      <c r="N68" s="146"/>
      <c r="O68" s="383">
        <f>F68-xã5!F66</f>
        <v>0</v>
      </c>
      <c r="P68" s="135"/>
    </row>
    <row r="69" spans="1:16" s="12" customFormat="1" ht="22.5" customHeight="1">
      <c r="A69" s="143">
        <v>50</v>
      </c>
      <c r="B69" s="261" t="s">
        <v>761</v>
      </c>
      <c r="C69" s="262" t="s">
        <v>668</v>
      </c>
      <c r="D69" s="142" t="s">
        <v>143</v>
      </c>
      <c r="E69" s="44">
        <f t="shared" si="0"/>
        <v>4927281</v>
      </c>
      <c r="F69" s="312">
        <v>4927281</v>
      </c>
      <c r="G69" s="263"/>
      <c r="H69" s="263"/>
      <c r="I69" s="43"/>
      <c r="J69" s="43"/>
      <c r="K69" s="44"/>
      <c r="L69" s="43"/>
      <c r="M69" s="44"/>
      <c r="N69" s="44"/>
      <c r="O69" s="383">
        <f>F69-xã5!F67</f>
        <v>0</v>
      </c>
      <c r="P69" s="11"/>
    </row>
    <row r="70" spans="1:16" s="743" customFormat="1" ht="22.5" customHeight="1">
      <c r="A70" s="143">
        <v>51</v>
      </c>
      <c r="B70" s="96" t="s">
        <v>207</v>
      </c>
      <c r="C70" s="95" t="s">
        <v>277</v>
      </c>
      <c r="D70" s="145" t="s">
        <v>143</v>
      </c>
      <c r="E70" s="146">
        <f t="shared" si="0"/>
        <v>8518479</v>
      </c>
      <c r="F70" s="271">
        <v>8518479</v>
      </c>
      <c r="G70" s="94"/>
      <c r="H70" s="94"/>
      <c r="I70" s="147"/>
      <c r="J70" s="147"/>
      <c r="K70" s="146"/>
      <c r="L70" s="147"/>
      <c r="M70" s="146"/>
      <c r="N70" s="146"/>
      <c r="O70" s="383">
        <f>F70-xã5!F68</f>
        <v>0</v>
      </c>
      <c r="P70" s="135"/>
    </row>
    <row r="71" spans="1:16" s="743" customFormat="1" ht="22.5" customHeight="1">
      <c r="A71" s="143">
        <v>52</v>
      </c>
      <c r="B71" s="96" t="s">
        <v>219</v>
      </c>
      <c r="C71" s="95" t="s">
        <v>289</v>
      </c>
      <c r="D71" s="145" t="s">
        <v>143</v>
      </c>
      <c r="E71" s="146">
        <f t="shared" si="0"/>
        <v>6546390</v>
      </c>
      <c r="F71" s="271">
        <v>6546390</v>
      </c>
      <c r="G71" s="94"/>
      <c r="H71" s="94"/>
      <c r="I71" s="147"/>
      <c r="J71" s="147"/>
      <c r="K71" s="146"/>
      <c r="L71" s="147"/>
      <c r="M71" s="146"/>
      <c r="N71" s="146"/>
      <c r="O71" s="383">
        <f>F71-xã5!F69</f>
        <v>0</v>
      </c>
      <c r="P71" s="135"/>
    </row>
    <row r="72" spans="1:16" s="743" customFormat="1" ht="22.5" customHeight="1">
      <c r="A72" s="143">
        <v>53</v>
      </c>
      <c r="B72" s="96" t="s">
        <v>220</v>
      </c>
      <c r="C72" s="95" t="s">
        <v>290</v>
      </c>
      <c r="D72" s="145" t="s">
        <v>143</v>
      </c>
      <c r="E72" s="146">
        <f t="shared" si="0"/>
        <v>6546390</v>
      </c>
      <c r="F72" s="271">
        <v>6546390</v>
      </c>
      <c r="G72" s="94"/>
      <c r="H72" s="94"/>
      <c r="I72" s="147"/>
      <c r="J72" s="147"/>
      <c r="K72" s="146"/>
      <c r="L72" s="147"/>
      <c r="M72" s="146"/>
      <c r="N72" s="146"/>
      <c r="O72" s="383">
        <f>F72-xã5!F70</f>
        <v>0</v>
      </c>
      <c r="P72" s="135"/>
    </row>
    <row r="73" spans="1:16" s="743" customFormat="1" ht="22.5" customHeight="1">
      <c r="A73" s="143">
        <v>54</v>
      </c>
      <c r="B73" s="96" t="s">
        <v>201</v>
      </c>
      <c r="C73" s="95" t="s">
        <v>271</v>
      </c>
      <c r="D73" s="145" t="s">
        <v>143</v>
      </c>
      <c r="E73" s="146">
        <f t="shared" si="0"/>
        <v>6695390</v>
      </c>
      <c r="F73" s="271">
        <v>6695390</v>
      </c>
      <c r="G73" s="94"/>
      <c r="H73" s="94"/>
      <c r="I73" s="147"/>
      <c r="J73" s="147"/>
      <c r="K73" s="146"/>
      <c r="L73" s="147"/>
      <c r="M73" s="146"/>
      <c r="N73" s="146"/>
      <c r="O73" s="383">
        <f>F73-xã5!F71</f>
        <v>0</v>
      </c>
      <c r="P73" s="135"/>
    </row>
    <row r="74" spans="1:16" s="743" customFormat="1" ht="22.5" customHeight="1">
      <c r="A74" s="143">
        <v>55</v>
      </c>
      <c r="B74" s="96" t="s">
        <v>225</v>
      </c>
      <c r="C74" s="95" t="s">
        <v>295</v>
      </c>
      <c r="D74" s="145" t="s">
        <v>143</v>
      </c>
      <c r="E74" s="146">
        <f t="shared" si="0"/>
        <v>7652715</v>
      </c>
      <c r="F74" s="271">
        <v>7652715</v>
      </c>
      <c r="G74" s="94"/>
      <c r="H74" s="94"/>
      <c r="I74" s="147"/>
      <c r="J74" s="147"/>
      <c r="K74" s="146"/>
      <c r="L74" s="147"/>
      <c r="M74" s="146"/>
      <c r="N74" s="146"/>
      <c r="O74" s="383">
        <f>F74-xã5!F73</f>
        <v>0</v>
      </c>
      <c r="P74" s="135"/>
    </row>
    <row r="75" spans="1:16" s="743" customFormat="1" ht="24.75" customHeight="1">
      <c r="A75" s="143">
        <v>56</v>
      </c>
      <c r="B75" s="96" t="s">
        <v>564</v>
      </c>
      <c r="C75" s="95" t="s">
        <v>565</v>
      </c>
      <c r="D75" s="145" t="s">
        <v>143</v>
      </c>
      <c r="E75" s="146">
        <f>F75</f>
        <v>5508304</v>
      </c>
      <c r="F75" s="271">
        <v>5508304</v>
      </c>
      <c r="G75" s="94"/>
      <c r="H75" s="94"/>
      <c r="I75" s="147"/>
      <c r="J75" s="147"/>
      <c r="K75" s="146"/>
      <c r="L75" s="147"/>
      <c r="M75" s="146"/>
      <c r="N75" s="146"/>
      <c r="O75" s="383">
        <f>F75-xã5!F74</f>
        <v>0</v>
      </c>
      <c r="P75" s="135"/>
    </row>
    <row r="76" spans="1:16" s="12" customFormat="1" ht="22.5" customHeight="1">
      <c r="A76" s="143">
        <v>57</v>
      </c>
      <c r="B76" s="261" t="s">
        <v>706</v>
      </c>
      <c r="C76" s="262" t="s">
        <v>762</v>
      </c>
      <c r="D76" s="142" t="s">
        <v>143</v>
      </c>
      <c r="E76" s="44">
        <f>F76</f>
        <v>4157249</v>
      </c>
      <c r="F76" s="312">
        <v>4157249</v>
      </c>
      <c r="G76" s="263"/>
      <c r="H76" s="263"/>
      <c r="I76" s="43"/>
      <c r="J76" s="43"/>
      <c r="K76" s="44"/>
      <c r="L76" s="43"/>
      <c r="M76" s="44"/>
      <c r="N76" s="44"/>
      <c r="O76" s="383">
        <f>F76-xã5!F75</f>
        <v>764929</v>
      </c>
      <c r="P76" s="11"/>
    </row>
    <row r="77" spans="1:16" s="743" customFormat="1" ht="22.5" customHeight="1">
      <c r="A77" s="143">
        <v>58</v>
      </c>
      <c r="B77" s="96" t="s">
        <v>226</v>
      </c>
      <c r="C77" s="95" t="s">
        <v>296</v>
      </c>
      <c r="D77" s="145" t="s">
        <v>143</v>
      </c>
      <c r="E77" s="146">
        <f t="shared" si="0"/>
        <v>7437931</v>
      </c>
      <c r="F77" s="271">
        <v>7437931</v>
      </c>
      <c r="G77" s="94"/>
      <c r="H77" s="94"/>
      <c r="I77" s="147"/>
      <c r="J77" s="147"/>
      <c r="K77" s="146"/>
      <c r="L77" s="147"/>
      <c r="M77" s="146"/>
      <c r="N77" s="146"/>
      <c r="O77" s="383">
        <f>F77-xã5!F76</f>
        <v>0</v>
      </c>
      <c r="P77" s="135"/>
    </row>
    <row r="78" spans="1:16" s="743" customFormat="1" ht="22.5" customHeight="1">
      <c r="A78" s="143">
        <v>59</v>
      </c>
      <c r="B78" s="96" t="s">
        <v>228</v>
      </c>
      <c r="C78" s="95" t="s">
        <v>298</v>
      </c>
      <c r="D78" s="145" t="s">
        <v>143</v>
      </c>
      <c r="E78" s="146">
        <f t="shared" si="0"/>
        <v>6250848</v>
      </c>
      <c r="F78" s="271">
        <v>6250848</v>
      </c>
      <c r="G78" s="94"/>
      <c r="H78" s="94"/>
      <c r="I78" s="147"/>
      <c r="J78" s="147"/>
      <c r="K78" s="146"/>
      <c r="L78" s="147"/>
      <c r="M78" s="146"/>
      <c r="N78" s="146"/>
      <c r="O78" s="383">
        <f>F78-xã5!F79</f>
        <v>0</v>
      </c>
      <c r="P78" s="135"/>
    </row>
    <row r="79" spans="1:16" s="12" customFormat="1" ht="22.5" customHeight="1">
      <c r="A79" s="143">
        <v>60</v>
      </c>
      <c r="B79" s="261" t="s">
        <v>230</v>
      </c>
      <c r="C79" s="262" t="s">
        <v>300</v>
      </c>
      <c r="D79" s="142" t="s">
        <v>143</v>
      </c>
      <c r="E79" s="44">
        <f t="shared" si="0"/>
        <v>10080148</v>
      </c>
      <c r="F79" s="312">
        <v>10080148</v>
      </c>
      <c r="G79" s="263"/>
      <c r="H79" s="263"/>
      <c r="I79" s="43"/>
      <c r="J79" s="43"/>
      <c r="K79" s="44"/>
      <c r="L79" s="43"/>
      <c r="M79" s="44"/>
      <c r="N79" s="44"/>
      <c r="O79" s="383">
        <f>F79-xã5!F80</f>
        <v>-447000</v>
      </c>
      <c r="P79" s="11"/>
    </row>
    <row r="80" spans="1:16" s="743" customFormat="1" ht="22.5" customHeight="1">
      <c r="A80" s="143">
        <v>61</v>
      </c>
      <c r="B80" s="96" t="s">
        <v>231</v>
      </c>
      <c r="C80" s="95" t="s">
        <v>301</v>
      </c>
      <c r="D80" s="145" t="s">
        <v>143</v>
      </c>
      <c r="E80" s="146">
        <f t="shared" si="0"/>
        <v>8012326</v>
      </c>
      <c r="F80" s="271">
        <v>8012326</v>
      </c>
      <c r="G80" s="94"/>
      <c r="H80" s="94"/>
      <c r="I80" s="147"/>
      <c r="J80" s="147"/>
      <c r="K80" s="146"/>
      <c r="L80" s="147"/>
      <c r="M80" s="146"/>
      <c r="N80" s="146"/>
      <c r="O80" s="383">
        <f>F80-xã5!F81</f>
        <v>0</v>
      </c>
      <c r="P80" s="135"/>
    </row>
    <row r="81" spans="1:17" s="743" customFormat="1" ht="22.5" customHeight="1">
      <c r="A81" s="143">
        <v>62</v>
      </c>
      <c r="B81" s="96" t="s">
        <v>232</v>
      </c>
      <c r="C81" s="95" t="s">
        <v>302</v>
      </c>
      <c r="D81" s="145" t="s">
        <v>143</v>
      </c>
      <c r="E81" s="146">
        <f t="shared" si="0"/>
        <v>7120784</v>
      </c>
      <c r="F81" s="271">
        <f>7120784</f>
        <v>7120784</v>
      </c>
      <c r="G81" s="94"/>
      <c r="H81" s="94"/>
      <c r="I81" s="147"/>
      <c r="J81" s="147"/>
      <c r="K81" s="146"/>
      <c r="L81" s="147"/>
      <c r="M81" s="146"/>
      <c r="N81" s="146"/>
      <c r="O81" s="383">
        <f>F81-xã5!F82</f>
        <v>0</v>
      </c>
      <c r="P81" s="135"/>
    </row>
    <row r="82" spans="1:17" s="743" customFormat="1" ht="22.5" customHeight="1">
      <c r="A82" s="143">
        <v>63</v>
      </c>
      <c r="B82" s="96" t="s">
        <v>421</v>
      </c>
      <c r="C82" s="95" t="s">
        <v>422</v>
      </c>
      <c r="D82" s="145" t="s">
        <v>143</v>
      </c>
      <c r="E82" s="146">
        <f t="shared" si="0"/>
        <v>5072109</v>
      </c>
      <c r="F82" s="271">
        <v>5072109</v>
      </c>
      <c r="G82" s="94"/>
      <c r="H82" s="94"/>
      <c r="I82" s="147"/>
      <c r="J82" s="147"/>
      <c r="K82" s="146"/>
      <c r="L82" s="147"/>
      <c r="M82" s="146"/>
      <c r="N82" s="146"/>
      <c r="O82" s="383">
        <f>F82-xã5!F83</f>
        <v>0</v>
      </c>
      <c r="P82" s="135"/>
    </row>
    <row r="83" spans="1:17" s="743" customFormat="1" ht="24.75" customHeight="1">
      <c r="A83" s="143">
        <v>64</v>
      </c>
      <c r="B83" s="96" t="s">
        <v>79</v>
      </c>
      <c r="C83" s="95" t="s">
        <v>129</v>
      </c>
      <c r="D83" s="145" t="s">
        <v>143</v>
      </c>
      <c r="E83" s="146">
        <f t="shared" si="0"/>
        <v>7120784</v>
      </c>
      <c r="F83" s="271">
        <f>7120784</f>
        <v>7120784</v>
      </c>
      <c r="G83" s="94"/>
      <c r="H83" s="94"/>
      <c r="I83" s="147"/>
      <c r="J83" s="147"/>
      <c r="K83" s="146"/>
      <c r="L83" s="147"/>
      <c r="M83" s="146"/>
      <c r="N83" s="146"/>
      <c r="O83" s="383">
        <f>F83-xã5!F84</f>
        <v>0</v>
      </c>
      <c r="P83" s="135"/>
    </row>
    <row r="84" spans="1:17" s="743" customFormat="1" ht="27.75" customHeight="1">
      <c r="A84" s="143">
        <v>65</v>
      </c>
      <c r="B84" s="96" t="s">
        <v>233</v>
      </c>
      <c r="C84" s="95" t="s">
        <v>303</v>
      </c>
      <c r="D84" s="145" t="s">
        <v>143</v>
      </c>
      <c r="E84" s="146">
        <f t="shared" si="0"/>
        <v>8050619</v>
      </c>
      <c r="F84" s="271">
        <v>8050619</v>
      </c>
      <c r="G84" s="94"/>
      <c r="H84" s="94"/>
      <c r="I84" s="147"/>
      <c r="J84" s="147"/>
      <c r="K84" s="146"/>
      <c r="L84" s="147"/>
      <c r="M84" s="146"/>
      <c r="N84" s="146"/>
      <c r="O84" s="383">
        <f>F84-xã5!F85</f>
        <v>0</v>
      </c>
      <c r="P84" s="135"/>
    </row>
    <row r="85" spans="1:17" s="12" customFormat="1" ht="22.5" customHeight="1">
      <c r="A85" s="143">
        <v>66</v>
      </c>
      <c r="B85" s="261" t="s">
        <v>224</v>
      </c>
      <c r="C85" s="262" t="s">
        <v>294</v>
      </c>
      <c r="D85" s="142" t="s">
        <v>143</v>
      </c>
      <c r="E85" s="44">
        <f>F85</f>
        <v>6488950</v>
      </c>
      <c r="F85" s="312">
        <v>6488950</v>
      </c>
      <c r="G85" s="263"/>
      <c r="H85" s="263"/>
      <c r="I85" s="43"/>
      <c r="J85" s="43"/>
      <c r="K85" s="44"/>
      <c r="L85" s="43"/>
      <c r="M85" s="44"/>
      <c r="N85" s="44"/>
      <c r="O85" s="383">
        <f>F85-xã5!F72</f>
        <v>0</v>
      </c>
      <c r="P85" s="11"/>
    </row>
    <row r="86" spans="1:17" s="743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8480931</v>
      </c>
      <c r="F86" s="271">
        <v>8480931</v>
      </c>
      <c r="G86" s="94"/>
      <c r="H86" s="94"/>
      <c r="I86" s="147"/>
      <c r="J86" s="147"/>
      <c r="K86" s="146"/>
      <c r="L86" s="147"/>
      <c r="M86" s="146"/>
      <c r="N86" s="146"/>
      <c r="O86" s="383">
        <f>F86-xã5!F86</f>
        <v>0</v>
      </c>
      <c r="P86" s="135"/>
    </row>
    <row r="87" spans="1:17" s="743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10298880</v>
      </c>
      <c r="F87" s="271">
        <v>10298880</v>
      </c>
      <c r="G87" s="94"/>
      <c r="H87" s="94"/>
      <c r="I87" s="147"/>
      <c r="J87" s="147"/>
      <c r="K87" s="146"/>
      <c r="L87" s="147"/>
      <c r="M87" s="146"/>
      <c r="N87" s="146"/>
      <c r="O87" s="383">
        <f>F87-xã5!F87</f>
        <v>0</v>
      </c>
      <c r="P87" s="135"/>
    </row>
    <row r="88" spans="1:17" s="743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6880961</v>
      </c>
      <c r="F88" s="271">
        <v>6880961</v>
      </c>
      <c r="G88" s="94"/>
      <c r="H88" s="94"/>
      <c r="I88" s="147"/>
      <c r="J88" s="147"/>
      <c r="K88" s="146"/>
      <c r="L88" s="147"/>
      <c r="M88" s="146"/>
      <c r="N88" s="146"/>
      <c r="O88" s="383">
        <f>F88-xã5!F88</f>
        <v>0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6956066</v>
      </c>
      <c r="F89" s="312">
        <v>6956066</v>
      </c>
      <c r="G89" s="263"/>
      <c r="H89" s="263"/>
      <c r="I89" s="43"/>
      <c r="J89" s="43"/>
      <c r="K89" s="44"/>
      <c r="L89" s="43"/>
      <c r="M89" s="44"/>
      <c r="N89" s="44"/>
      <c r="O89" s="383">
        <f>F89-xã5!F89</f>
        <v>0</v>
      </c>
      <c r="P89" s="11"/>
    </row>
    <row r="90" spans="1:17" s="743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2">F90</f>
        <v>9594553</v>
      </c>
      <c r="F90" s="271">
        <v>9594553</v>
      </c>
      <c r="G90" s="94"/>
      <c r="H90" s="94"/>
      <c r="I90" s="147"/>
      <c r="J90" s="147"/>
      <c r="K90" s="146"/>
      <c r="L90" s="147"/>
      <c r="M90" s="146"/>
      <c r="N90" s="146"/>
      <c r="O90" s="383">
        <f>F90-xã5!F90</f>
        <v>0</v>
      </c>
      <c r="P90" s="135"/>
    </row>
    <row r="91" spans="1:17" s="743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2"/>
        <v>7288931</v>
      </c>
      <c r="F91" s="271">
        <v>7288931</v>
      </c>
      <c r="G91" s="94"/>
      <c r="H91" s="94"/>
      <c r="I91" s="147"/>
      <c r="J91" s="147"/>
      <c r="K91" s="146"/>
      <c r="L91" s="147"/>
      <c r="M91" s="146"/>
      <c r="N91" s="146"/>
      <c r="O91" s="383">
        <f>F91-xã5!F91</f>
        <v>0</v>
      </c>
      <c r="P91" s="135"/>
    </row>
    <row r="92" spans="1:17" s="743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2"/>
        <v>6339950</v>
      </c>
      <c r="F92" s="271">
        <v>6339950</v>
      </c>
      <c r="G92" s="94"/>
      <c r="H92" s="94"/>
      <c r="I92" s="147"/>
      <c r="J92" s="147"/>
      <c r="K92" s="146"/>
      <c r="L92" s="147"/>
      <c r="M92" s="146"/>
      <c r="N92" s="146"/>
      <c r="O92" s="383">
        <f>F92-xã5!F92</f>
        <v>0</v>
      </c>
      <c r="P92" s="135"/>
    </row>
    <row r="93" spans="1:17" s="743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2"/>
        <v>7882473</v>
      </c>
      <c r="F93" s="271">
        <v>7882473</v>
      </c>
      <c r="G93" s="94"/>
      <c r="H93" s="94"/>
      <c r="I93" s="147"/>
      <c r="J93" s="147"/>
      <c r="K93" s="146"/>
      <c r="L93" s="147"/>
      <c r="M93" s="146"/>
      <c r="N93" s="146"/>
      <c r="O93" s="383">
        <f>F93-xã5!F93</f>
        <v>0</v>
      </c>
      <c r="P93" s="135"/>
    </row>
    <row r="94" spans="1:17" s="743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743" customFormat="1" ht="21.75" customHeight="1">
      <c r="A95" s="865" t="s">
        <v>843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743" customFormat="1" ht="22.5" customHeight="1">
      <c r="A96" s="861" t="s">
        <v>842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743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743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3">SUM(D100:D105)</f>
        <v>0</v>
      </c>
      <c r="E99" s="191">
        <f t="shared" si="3"/>
        <v>0</v>
      </c>
      <c r="F99" s="191"/>
      <c r="G99" s="191">
        <f t="shared" ref="G99:H99" si="4">SUM(G100:G105)</f>
        <v>3.0000000000000027E-2</v>
      </c>
      <c r="H99" s="191">
        <f t="shared" si="4"/>
        <v>3.0000000000000027E-2</v>
      </c>
      <c r="I99" s="192">
        <f t="shared" si="3"/>
        <v>-1.0388000000000002</v>
      </c>
      <c r="J99" s="193">
        <f t="shared" si="3"/>
        <v>0.20299999999999999</v>
      </c>
      <c r="K99" s="191">
        <f t="shared" si="3"/>
        <v>0.5</v>
      </c>
      <c r="L99" s="194">
        <f t="shared" si="3"/>
        <v>-2.0019999999999998</v>
      </c>
      <c r="M99" s="195">
        <f t="shared" si="3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743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743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5">SUM(D101:L101)</f>
        <v>0.79200000000000004</v>
      </c>
      <c r="N101" s="184">
        <f t="shared" ref="N101:N105" si="6">M101*1490000</f>
        <v>1180080</v>
      </c>
      <c r="O101" s="203" t="s">
        <v>148</v>
      </c>
      <c r="P101" s="187"/>
    </row>
    <row r="102" spans="1:17" s="743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5"/>
        <v>0.48000000000000004</v>
      </c>
      <c r="N102" s="184">
        <f t="shared" si="6"/>
        <v>715200</v>
      </c>
      <c r="O102" s="203" t="s">
        <v>148</v>
      </c>
      <c r="P102" s="187"/>
    </row>
    <row r="103" spans="1:17" s="743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5"/>
        <v>0.28420000000000001</v>
      </c>
      <c r="N103" s="184">
        <f t="shared" si="6"/>
        <v>423458</v>
      </c>
      <c r="O103" s="203" t="s">
        <v>148</v>
      </c>
      <c r="P103" s="187"/>
    </row>
    <row r="104" spans="1:17" s="743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5"/>
        <v>-1.5019999999999998</v>
      </c>
      <c r="N104" s="184">
        <f t="shared" si="6"/>
        <v>-2237979.9999999995</v>
      </c>
      <c r="O104" s="203" t="s">
        <v>416</v>
      </c>
      <c r="P104" s="187"/>
    </row>
    <row r="105" spans="1:17" s="743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5"/>
        <v>0</v>
      </c>
      <c r="N105" s="184">
        <f t="shared" si="6"/>
        <v>0</v>
      </c>
      <c r="O105" s="203"/>
      <c r="P105" s="187"/>
    </row>
    <row r="106" spans="1:17" s="743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743" customFormat="1" ht="15.4" customHeight="1">
      <c r="A107" s="389">
        <v>1</v>
      </c>
      <c r="B107" s="387" t="s">
        <v>681</v>
      </c>
      <c r="C107" s="388">
        <v>4402972.3500000834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743" customFormat="1" ht="15.4" customHeight="1">
      <c r="A108" s="384">
        <v>2</v>
      </c>
      <c r="B108" s="387" t="s">
        <v>683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743" customFormat="1" ht="15.4" customHeight="1">
      <c r="A109" s="389">
        <v>3</v>
      </c>
      <c r="B109" s="387" t="s">
        <v>685</v>
      </c>
      <c r="C109" s="385">
        <v>834400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743" customFormat="1" ht="15.4" customHeight="1">
      <c r="A110" s="384">
        <v>4</v>
      </c>
      <c r="B110" s="387" t="s">
        <v>690</v>
      </c>
      <c r="C110" s="385">
        <v>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743" customFormat="1" ht="15.4" customHeight="1">
      <c r="A111" s="389">
        <v>5</v>
      </c>
      <c r="B111" s="387" t="s">
        <v>686</v>
      </c>
      <c r="C111" s="385">
        <v>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743" customFormat="1" ht="15.4" customHeight="1">
      <c r="A112" s="384">
        <v>6</v>
      </c>
      <c r="B112" s="387" t="s">
        <v>684</v>
      </c>
      <c r="C112" s="385">
        <v>2282054.2000000179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743" customFormat="1" ht="18.75" customHeight="1">
      <c r="A113" s="389">
        <v>7</v>
      </c>
      <c r="B113" s="387" t="s">
        <v>689</v>
      </c>
      <c r="C113" s="385">
        <v>-447000</v>
      </c>
      <c r="D113" s="180"/>
      <c r="E113" s="180"/>
      <c r="F113" s="180"/>
      <c r="G113" s="180"/>
      <c r="H113" s="180"/>
      <c r="I113" s="180"/>
      <c r="P113" s="187"/>
    </row>
    <row r="114" spans="1:17" s="743" customFormat="1" ht="18.75" customHeight="1">
      <c r="A114" s="384">
        <v>8</v>
      </c>
      <c r="B114" s="387" t="s">
        <v>687</v>
      </c>
      <c r="C114" s="385">
        <v>333354.7200000002</v>
      </c>
      <c r="D114" s="180"/>
      <c r="E114" s="180"/>
      <c r="F114" s="180"/>
      <c r="G114" s="180"/>
      <c r="H114" s="180"/>
      <c r="I114" s="180"/>
      <c r="P114" s="187"/>
    </row>
    <row r="115" spans="1:17" s="743" customFormat="1" ht="18.75" customHeight="1">
      <c r="A115" s="389">
        <v>9</v>
      </c>
      <c r="B115" s="387" t="s">
        <v>688</v>
      </c>
      <c r="C115" s="385">
        <v>0</v>
      </c>
      <c r="D115" s="373"/>
      <c r="E115" s="180"/>
      <c r="F115" s="180"/>
      <c r="G115" s="180"/>
      <c r="H115" s="180"/>
      <c r="I115" s="180"/>
      <c r="J115" s="742"/>
      <c r="K115" s="885"/>
      <c r="L115" s="885"/>
      <c r="M115" s="885"/>
      <c r="N115" s="885"/>
      <c r="O115" s="885"/>
      <c r="P115" s="885"/>
    </row>
    <row r="116" spans="1:17" s="743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742"/>
      <c r="K116" s="746"/>
      <c r="L116" s="886" t="s">
        <v>729</v>
      </c>
      <c r="M116" s="886"/>
      <c r="N116" s="886"/>
      <c r="O116" s="886"/>
      <c r="P116" s="886"/>
      <c r="Q116" s="886"/>
    </row>
    <row r="117" spans="1:17" s="743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742"/>
      <c r="K117" s="746"/>
      <c r="L117" s="747"/>
      <c r="M117" s="747"/>
      <c r="N117" s="747"/>
      <c r="O117" s="747"/>
      <c r="P117" s="747"/>
      <c r="Q117" s="747"/>
    </row>
    <row r="118" spans="1:17" s="743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743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743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743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743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743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743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743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743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743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743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743" customFormat="1">
      <c r="C129" s="181"/>
    </row>
  </sheetData>
  <mergeCells count="56"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  <mergeCell ref="B105:C105"/>
    <mergeCell ref="K115:P115"/>
    <mergeCell ref="L116:Q116"/>
    <mergeCell ref="A118:C118"/>
    <mergeCell ref="E118:H118"/>
    <mergeCell ref="J118:O118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FF00"/>
  </sheetPr>
  <dimension ref="A1:R129"/>
  <sheetViews>
    <sheetView showGridLines="0" topLeftCell="A18" workbookViewId="0">
      <selection activeCell="E114" sqref="E114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5" width="14.5" style="719" customWidth="1"/>
    <col min="6" max="6" width="15.83203125" style="719" bestFit="1" customWidth="1"/>
    <col min="7" max="8" width="14.6640625" style="719" hidden="1" customWidth="1"/>
    <col min="9" max="9" width="15.1640625" style="719" bestFit="1" customWidth="1"/>
    <col min="10" max="10" width="9.83203125" style="719" customWidth="1"/>
    <col min="11" max="11" width="8.1640625" style="719" bestFit="1" customWidth="1"/>
    <col min="12" max="12" width="11.1640625" style="719" customWidth="1"/>
    <col min="13" max="13" width="9.83203125" style="719" bestFit="1" customWidth="1"/>
    <col min="14" max="14" width="12" style="719" customWidth="1"/>
    <col min="15" max="15" width="16.5" style="719" customWidth="1"/>
    <col min="16" max="16" width="16.83203125" style="719" customWidth="1"/>
    <col min="17" max="17" width="23.1640625" style="719" customWidth="1"/>
    <col min="18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822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728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728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728" customFormat="1" ht="74.25" customHeight="1">
      <c r="A16" s="881"/>
      <c r="B16" s="881"/>
      <c r="C16" s="729" t="s">
        <v>17</v>
      </c>
      <c r="D16" s="729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730">
        <v>1</v>
      </c>
      <c r="B17" s="730">
        <v>2</v>
      </c>
      <c r="C17" s="874">
        <v>3</v>
      </c>
      <c r="D17" s="874"/>
      <c r="E17" s="730">
        <v>4</v>
      </c>
      <c r="F17" s="730">
        <v>5</v>
      </c>
      <c r="G17" s="730">
        <v>5</v>
      </c>
      <c r="H17" s="730">
        <v>5</v>
      </c>
      <c r="I17" s="730">
        <v>6</v>
      </c>
      <c r="J17" s="730">
        <v>7</v>
      </c>
      <c r="K17" s="730">
        <v>8</v>
      </c>
      <c r="L17" s="730">
        <v>9</v>
      </c>
      <c r="M17" s="730">
        <v>10</v>
      </c>
      <c r="N17" s="730">
        <v>11</v>
      </c>
      <c r="O17" s="730">
        <v>12</v>
      </c>
      <c r="P17" s="240"/>
    </row>
    <row r="18" spans="1:18" s="728" customFormat="1" ht="19.5" customHeight="1">
      <c r="A18" s="242"/>
      <c r="B18" s="875" t="s">
        <v>7</v>
      </c>
      <c r="C18" s="875"/>
      <c r="D18" s="875"/>
      <c r="E18" s="243">
        <f>SUM(E20:E93)</f>
        <v>568167012.5</v>
      </c>
      <c r="F18" s="243">
        <f>SUM(F20:F93)</f>
        <v>568167012.5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631834</v>
      </c>
      <c r="P18" s="178"/>
      <c r="Q18" s="390"/>
    </row>
    <row r="19" spans="1:18" s="728" customFormat="1">
      <c r="A19" s="258" t="s">
        <v>25</v>
      </c>
      <c r="B19" s="876" t="s">
        <v>26</v>
      </c>
      <c r="C19" s="877"/>
      <c r="D19" s="878"/>
      <c r="E19" s="146">
        <f>SUM(E20:E93)</f>
        <v>568167012.5</v>
      </c>
      <c r="F19" s="146">
        <f>SUM(F20:F93)</f>
        <v>568167012.5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631834</v>
      </c>
      <c r="P19" s="243">
        <f>557152665-1985109</f>
        <v>555167556</v>
      </c>
      <c r="Q19" s="597" t="e">
        <f>F19-#REF!</f>
        <v>#REF!</v>
      </c>
    </row>
    <row r="20" spans="1:18" s="728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>
        <f>F20-xã4!F20</f>
        <v>0</v>
      </c>
      <c r="P20" s="271"/>
    </row>
    <row r="21" spans="1:18" s="728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>
        <f>F21-xã4!F21</f>
        <v>0</v>
      </c>
      <c r="P21" s="271"/>
    </row>
    <row r="22" spans="1:18" s="728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8686888</v>
      </c>
      <c r="F22" s="271">
        <v>8686888</v>
      </c>
      <c r="G22" s="94"/>
      <c r="H22" s="94"/>
      <c r="I22" s="147"/>
      <c r="J22" s="147"/>
      <c r="K22" s="146"/>
      <c r="L22" s="146"/>
      <c r="M22" s="146"/>
      <c r="N22" s="146"/>
      <c r="O22" s="383">
        <f>F22-xã4!F22</f>
        <v>0</v>
      </c>
      <c r="P22" s="271"/>
    </row>
    <row r="23" spans="1:18" s="728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>
        <f>F23-xã4!F23</f>
        <v>0</v>
      </c>
      <c r="P23" s="135"/>
      <c r="Q23" s="135"/>
    </row>
    <row r="24" spans="1:18" s="728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>
        <f>F24-xã4!F24</f>
        <v>0</v>
      </c>
      <c r="P24" s="135"/>
    </row>
    <row r="25" spans="1:18" s="728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>
        <f>F25-xã4!F25</f>
        <v>0</v>
      </c>
      <c r="P25" s="135"/>
    </row>
    <row r="26" spans="1:18" s="728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10279957</v>
      </c>
      <c r="F26" s="271">
        <v>10279957</v>
      </c>
      <c r="G26" s="94"/>
      <c r="H26" s="94"/>
      <c r="I26" s="147"/>
      <c r="J26" s="147"/>
      <c r="K26" s="146"/>
      <c r="L26" s="146"/>
      <c r="M26" s="146"/>
      <c r="N26" s="146"/>
      <c r="O26" s="383">
        <f>F26-xã4!F26</f>
        <v>0</v>
      </c>
      <c r="P26" s="135"/>
    </row>
    <row r="27" spans="1:18" s="728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>
        <f>F27-xã4!F27</f>
        <v>0</v>
      </c>
      <c r="P27" s="135"/>
    </row>
    <row r="28" spans="1:18" s="728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>
        <f>F28-xã4!F28</f>
        <v>0</v>
      </c>
      <c r="P28" s="135"/>
      <c r="Q28" s="135"/>
      <c r="R28" s="135"/>
    </row>
    <row r="29" spans="1:18" s="728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>
        <f>F29-xã4!F29</f>
        <v>0</v>
      </c>
      <c r="P29" s="135"/>
      <c r="Q29" s="135"/>
      <c r="R29" s="135"/>
    </row>
    <row r="30" spans="1:18" s="728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>
        <f>F30-xã4!F30</f>
        <v>0</v>
      </c>
      <c r="P30" s="135"/>
    </row>
    <row r="31" spans="1:18" s="728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>
        <f>F31-xã4!F31</f>
        <v>0</v>
      </c>
      <c r="P31" s="135"/>
    </row>
    <row r="32" spans="1:18" s="728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>
        <f>F32-xã4!F32</f>
        <v>0</v>
      </c>
      <c r="P32" s="135"/>
    </row>
    <row r="33" spans="1:16" s="728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>
        <f>F33-xã4!F33</f>
        <v>0</v>
      </c>
      <c r="P33" s="135"/>
    </row>
    <row r="34" spans="1:16" s="728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>
        <f>F34-xã4!F34</f>
        <v>0</v>
      </c>
      <c r="P34" s="135"/>
    </row>
    <row r="35" spans="1:16" s="728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>
        <f>F35-xã4!F35</f>
        <v>0</v>
      </c>
      <c r="P35" s="135"/>
    </row>
    <row r="36" spans="1:16" s="728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>
        <f>F36-xã4!F36</f>
        <v>0</v>
      </c>
      <c r="P36" s="135"/>
    </row>
    <row r="37" spans="1:16" s="728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9069818</v>
      </c>
      <c r="F37" s="271">
        <v>9069818</v>
      </c>
      <c r="G37" s="94"/>
      <c r="H37" s="94"/>
      <c r="I37" s="147"/>
      <c r="J37" s="147"/>
      <c r="K37" s="146"/>
      <c r="L37" s="147"/>
      <c r="M37" s="146"/>
      <c r="N37" s="146"/>
      <c r="O37" s="383">
        <f>F37-xã4!F37</f>
        <v>0</v>
      </c>
      <c r="P37" s="135"/>
    </row>
    <row r="38" spans="1:16" s="728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>
        <f>F38-xã4!F38</f>
        <v>0</v>
      </c>
      <c r="P38" s="135"/>
    </row>
    <row r="39" spans="1:16" s="728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>
        <f>F39-xã4!F39</f>
        <v>0</v>
      </c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>
        <f>F40-xã4!F40</f>
        <v>0</v>
      </c>
      <c r="P40" s="11"/>
    </row>
    <row r="41" spans="1:16" s="728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>
        <f>F41-xã4!F41</f>
        <v>0</v>
      </c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>
        <f>F42-xã4!F42</f>
        <v>0</v>
      </c>
      <c r="P42" s="11"/>
    </row>
    <row r="43" spans="1:16" s="728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>
        <f>F43-xã4!F43</f>
        <v>0</v>
      </c>
      <c r="P43" s="135"/>
    </row>
    <row r="44" spans="1:16" s="728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>
        <f>F44-xã4!F44</f>
        <v>0</v>
      </c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8036390</v>
      </c>
      <c r="F45" s="312">
        <v>8036390</v>
      </c>
      <c r="G45" s="263"/>
      <c r="H45" s="263"/>
      <c r="I45" s="43"/>
      <c r="J45" s="43"/>
      <c r="K45" s="44"/>
      <c r="L45" s="43"/>
      <c r="M45" s="44"/>
      <c r="N45" s="44"/>
      <c r="O45" s="383">
        <f>F45-xã4!F45</f>
        <v>0</v>
      </c>
      <c r="P45" s="11"/>
    </row>
    <row r="46" spans="1:16" s="12" customFormat="1" ht="22.5" customHeight="1">
      <c r="A46" s="143">
        <v>27</v>
      </c>
      <c r="B46" s="261" t="s">
        <v>759</v>
      </c>
      <c r="C46" s="262" t="s">
        <v>760</v>
      </c>
      <c r="D46" s="142" t="s">
        <v>143</v>
      </c>
      <c r="E46" s="44">
        <f t="shared" si="0"/>
        <v>6956065</v>
      </c>
      <c r="F46" s="312">
        <v>6956065</v>
      </c>
      <c r="G46" s="263"/>
      <c r="H46" s="263"/>
      <c r="I46" s="43"/>
      <c r="J46" s="43"/>
      <c r="K46" s="44"/>
      <c r="L46" s="43"/>
      <c r="M46" s="44"/>
      <c r="N46" s="44"/>
      <c r="O46" s="383">
        <f>F46-xã4!F46</f>
        <v>0</v>
      </c>
      <c r="P46" s="11"/>
    </row>
    <row r="47" spans="1:16" s="728" customFormat="1" ht="22.5" customHeight="1">
      <c r="A47" s="143">
        <v>28</v>
      </c>
      <c r="B47" s="96" t="s">
        <v>197</v>
      </c>
      <c r="C47" s="95" t="s">
        <v>267</v>
      </c>
      <c r="D47" s="145" t="s">
        <v>143</v>
      </c>
      <c r="E47" s="146">
        <f t="shared" si="0"/>
        <v>9749296</v>
      </c>
      <c r="F47" s="271">
        <v>9749296</v>
      </c>
      <c r="G47" s="94"/>
      <c r="H47" s="94"/>
      <c r="I47" s="147"/>
      <c r="J47" s="147"/>
      <c r="K47" s="146"/>
      <c r="L47" s="147"/>
      <c r="M47" s="146"/>
      <c r="N47" s="146"/>
      <c r="O47" s="383">
        <f>F47-xã4!F47</f>
        <v>0</v>
      </c>
      <c r="P47" s="135"/>
    </row>
    <row r="48" spans="1:16" s="728" customFormat="1" ht="22.5" customHeight="1">
      <c r="A48" s="143">
        <v>29</v>
      </c>
      <c r="B48" s="96" t="s">
        <v>198</v>
      </c>
      <c r="C48" s="95" t="s">
        <v>268</v>
      </c>
      <c r="D48" s="145" t="s">
        <v>143</v>
      </c>
      <c r="E48" s="146">
        <f t="shared" si="0"/>
        <v>6844390</v>
      </c>
      <c r="F48" s="271">
        <v>6844390</v>
      </c>
      <c r="G48" s="94"/>
      <c r="H48" s="94"/>
      <c r="I48" s="147"/>
      <c r="J48" s="147"/>
      <c r="K48" s="146"/>
      <c r="L48" s="147"/>
      <c r="M48" s="146"/>
      <c r="N48" s="146"/>
      <c r="O48" s="383">
        <f>F48-xã4!F48</f>
        <v>0</v>
      </c>
      <c r="P48" s="135"/>
    </row>
    <row r="49" spans="1:16" s="728" customFormat="1" ht="22.5" customHeight="1">
      <c r="A49" s="143">
        <v>30</v>
      </c>
      <c r="B49" s="96" t="s">
        <v>199</v>
      </c>
      <c r="C49" s="95" t="s">
        <v>269</v>
      </c>
      <c r="D49" s="145" t="s">
        <v>143</v>
      </c>
      <c r="E49" s="146">
        <f t="shared" si="0"/>
        <v>7139931</v>
      </c>
      <c r="F49" s="271">
        <v>7139931</v>
      </c>
      <c r="G49" s="94"/>
      <c r="H49" s="94"/>
      <c r="I49" s="147"/>
      <c r="J49" s="147"/>
      <c r="K49" s="146"/>
      <c r="L49" s="147"/>
      <c r="M49" s="146"/>
      <c r="N49" s="146"/>
      <c r="O49" s="383">
        <f>F49-xã4!F49</f>
        <v>0</v>
      </c>
      <c r="P49" s="135"/>
    </row>
    <row r="50" spans="1:16" s="728" customFormat="1" ht="22.5" customHeight="1">
      <c r="A50" s="143">
        <v>31</v>
      </c>
      <c r="B50" s="96" t="s">
        <v>200</v>
      </c>
      <c r="C50" s="95" t="s">
        <v>270</v>
      </c>
      <c r="D50" s="145" t="s">
        <v>143</v>
      </c>
      <c r="E50" s="146">
        <f t="shared" si="0"/>
        <v>7169880</v>
      </c>
      <c r="F50" s="271">
        <v>7169880</v>
      </c>
      <c r="G50" s="94"/>
      <c r="H50" s="94"/>
      <c r="I50" s="147"/>
      <c r="J50" s="147"/>
      <c r="K50" s="146"/>
      <c r="L50" s="147"/>
      <c r="M50" s="146"/>
      <c r="N50" s="146"/>
      <c r="O50" s="383">
        <f>F50-xã4!F50</f>
        <v>0</v>
      </c>
      <c r="P50" s="135"/>
    </row>
    <row r="51" spans="1:16" s="728" customFormat="1" ht="22.5" customHeight="1">
      <c r="A51" s="143">
        <v>32</v>
      </c>
      <c r="B51" s="96" t="s">
        <v>202</v>
      </c>
      <c r="C51" s="95" t="s">
        <v>272</v>
      </c>
      <c r="D51" s="145" t="s">
        <v>143</v>
      </c>
      <c r="E51" s="146">
        <f t="shared" si="0"/>
        <v>8913623</v>
      </c>
      <c r="F51" s="271">
        <v>8913623</v>
      </c>
      <c r="G51" s="94"/>
      <c r="H51" s="94"/>
      <c r="I51" s="147"/>
      <c r="J51" s="147"/>
      <c r="K51" s="146"/>
      <c r="L51" s="147"/>
      <c r="M51" s="146"/>
      <c r="N51" s="146"/>
      <c r="O51" s="383">
        <f>F51-xã4!F51</f>
        <v>0</v>
      </c>
      <c r="P51" s="135"/>
    </row>
    <row r="52" spans="1:16" s="728" customFormat="1" ht="22.5" customHeight="1">
      <c r="A52" s="143">
        <v>33</v>
      </c>
      <c r="B52" s="96" t="s">
        <v>203</v>
      </c>
      <c r="C52" s="95" t="s">
        <v>273</v>
      </c>
      <c r="D52" s="145" t="s">
        <v>143</v>
      </c>
      <c r="E52" s="146">
        <f t="shared" si="0"/>
        <v>9797123</v>
      </c>
      <c r="F52" s="271">
        <v>9797123</v>
      </c>
      <c r="G52" s="94"/>
      <c r="H52" s="94"/>
      <c r="I52" s="147"/>
      <c r="J52" s="147"/>
      <c r="K52" s="146"/>
      <c r="L52" s="147"/>
      <c r="M52" s="146"/>
      <c r="N52" s="146"/>
      <c r="O52" s="383">
        <f>F52-xã4!F52</f>
        <v>0</v>
      </c>
      <c r="P52" s="135"/>
    </row>
    <row r="53" spans="1:16" s="12" customFormat="1" ht="22.5" customHeight="1">
      <c r="A53" s="143">
        <v>34</v>
      </c>
      <c r="B53" s="261" t="s">
        <v>204</v>
      </c>
      <c r="C53" s="262" t="s">
        <v>274</v>
      </c>
      <c r="D53" s="142" t="s">
        <v>143</v>
      </c>
      <c r="E53" s="44">
        <f t="shared" si="0"/>
        <v>8667479</v>
      </c>
      <c r="F53" s="312">
        <v>8667479</v>
      </c>
      <c r="G53" s="263"/>
      <c r="H53" s="263"/>
      <c r="I53" s="43"/>
      <c r="J53" s="43"/>
      <c r="K53" s="44"/>
      <c r="L53" s="43"/>
      <c r="M53" s="44"/>
      <c r="N53" s="44"/>
      <c r="O53" s="383">
        <f>F53-xã4!F53</f>
        <v>0</v>
      </c>
      <c r="P53" s="11"/>
    </row>
    <row r="54" spans="1:16" s="728" customFormat="1" ht="22.5" customHeight="1">
      <c r="A54" s="143">
        <v>35</v>
      </c>
      <c r="B54" s="96" t="s">
        <v>205</v>
      </c>
      <c r="C54" s="95" t="s">
        <v>275</v>
      </c>
      <c r="D54" s="145" t="s">
        <v>143</v>
      </c>
      <c r="E54" s="146">
        <f t="shared" si="0"/>
        <v>8667479</v>
      </c>
      <c r="F54" s="271">
        <v>8667479</v>
      </c>
      <c r="G54" s="94"/>
      <c r="H54" s="94"/>
      <c r="I54" s="147"/>
      <c r="J54" s="147"/>
      <c r="K54" s="146"/>
      <c r="L54" s="147"/>
      <c r="M54" s="146"/>
      <c r="N54" s="146"/>
      <c r="O54" s="383">
        <f>F54-xã4!F54</f>
        <v>0</v>
      </c>
      <c r="P54" s="135"/>
    </row>
    <row r="55" spans="1:16" s="728" customFormat="1" ht="22.5" customHeight="1">
      <c r="A55" s="143">
        <v>36</v>
      </c>
      <c r="B55" s="96" t="s">
        <v>206</v>
      </c>
      <c r="C55" s="95" t="s">
        <v>276</v>
      </c>
      <c r="D55" s="145" t="s">
        <v>143</v>
      </c>
      <c r="E55" s="146">
        <f t="shared" si="0"/>
        <v>6990931</v>
      </c>
      <c r="F55" s="271">
        <v>6990931</v>
      </c>
      <c r="G55" s="94"/>
      <c r="H55" s="94"/>
      <c r="I55" s="147"/>
      <c r="J55" s="147"/>
      <c r="K55" s="146"/>
      <c r="L55" s="147"/>
      <c r="M55" s="146"/>
      <c r="N55" s="146"/>
      <c r="O55" s="383">
        <f>F55-xã4!F55</f>
        <v>0</v>
      </c>
      <c r="P55" s="135"/>
    </row>
    <row r="56" spans="1:16" s="728" customFormat="1" ht="22.5" customHeight="1">
      <c r="A56" s="143">
        <v>37</v>
      </c>
      <c r="B56" s="96" t="s">
        <v>208</v>
      </c>
      <c r="C56" s="95" t="s">
        <v>278</v>
      </c>
      <c r="D56" s="145" t="s">
        <v>143</v>
      </c>
      <c r="E56" s="146">
        <f t="shared" si="0"/>
        <v>9663097</v>
      </c>
      <c r="F56" s="271">
        <v>9663097</v>
      </c>
      <c r="G56" s="94"/>
      <c r="H56" s="94"/>
      <c r="I56" s="147"/>
      <c r="J56" s="147"/>
      <c r="K56" s="146"/>
      <c r="L56" s="147"/>
      <c r="M56" s="146"/>
      <c r="N56" s="146"/>
      <c r="O56" s="383">
        <f>F56-xã4!F56</f>
        <v>0</v>
      </c>
      <c r="P56" s="135"/>
    </row>
    <row r="57" spans="1:16" s="728" customFormat="1" ht="22.5" customHeight="1">
      <c r="A57" s="143">
        <v>38</v>
      </c>
      <c r="B57" s="96" t="s">
        <v>209</v>
      </c>
      <c r="C57" s="95" t="s">
        <v>279</v>
      </c>
      <c r="D57" s="145" t="s">
        <v>143</v>
      </c>
      <c r="E57" s="146">
        <f t="shared" si="0"/>
        <v>7288931</v>
      </c>
      <c r="F57" s="271">
        <v>7288931</v>
      </c>
      <c r="G57" s="94"/>
      <c r="H57" s="94"/>
      <c r="I57" s="147"/>
      <c r="J57" s="147"/>
      <c r="K57" s="146"/>
      <c r="L57" s="147"/>
      <c r="M57" s="146"/>
      <c r="N57" s="146"/>
      <c r="O57" s="383">
        <f>F57-xã4!F57</f>
        <v>0</v>
      </c>
      <c r="P57" s="135"/>
    </row>
    <row r="58" spans="1:16" s="728" customFormat="1" ht="22.5" customHeight="1">
      <c r="A58" s="143">
        <v>39</v>
      </c>
      <c r="B58" s="96" t="s">
        <v>210</v>
      </c>
      <c r="C58" s="95" t="s">
        <v>280</v>
      </c>
      <c r="D58" s="145" t="s">
        <v>143</v>
      </c>
      <c r="E58" s="146">
        <f t="shared" si="0"/>
        <v>8369479</v>
      </c>
      <c r="F58" s="271">
        <v>8369479</v>
      </c>
      <c r="G58" s="94"/>
      <c r="H58" s="94"/>
      <c r="I58" s="147"/>
      <c r="J58" s="147"/>
      <c r="K58" s="146"/>
      <c r="L58" s="147"/>
      <c r="M58" s="146"/>
      <c r="N58" s="146"/>
      <c r="O58" s="383">
        <f>F58-xã4!F58</f>
        <v>0</v>
      </c>
      <c r="P58" s="135"/>
    </row>
    <row r="59" spans="1:16" s="728" customFormat="1" ht="22.5" customHeight="1">
      <c r="A59" s="143">
        <v>40</v>
      </c>
      <c r="B59" s="96" t="s">
        <v>211</v>
      </c>
      <c r="C59" s="95" t="s">
        <v>281</v>
      </c>
      <c r="D59" s="145" t="s">
        <v>143</v>
      </c>
      <c r="E59" s="146">
        <f t="shared" si="0"/>
        <v>8265402.5</v>
      </c>
      <c r="F59" s="271">
        <v>8265402.5</v>
      </c>
      <c r="G59" s="94"/>
      <c r="H59" s="94"/>
      <c r="I59" s="147"/>
      <c r="J59" s="147"/>
      <c r="K59" s="146"/>
      <c r="L59" s="147"/>
      <c r="M59" s="146"/>
      <c r="N59" s="146"/>
      <c r="O59" s="383">
        <f>F59-xã4!F59</f>
        <v>0</v>
      </c>
      <c r="P59" s="135"/>
    </row>
    <row r="60" spans="1:16" s="728" customFormat="1" ht="22.5" customHeight="1">
      <c r="A60" s="143">
        <v>41</v>
      </c>
      <c r="B60" s="96" t="s">
        <v>212</v>
      </c>
      <c r="C60" s="95" t="s">
        <v>282</v>
      </c>
      <c r="D60" s="145" t="s">
        <v>143</v>
      </c>
      <c r="E60" s="146">
        <f t="shared" si="0"/>
        <v>5708116</v>
      </c>
      <c r="F60" s="271">
        <v>5708116</v>
      </c>
      <c r="G60" s="94"/>
      <c r="H60" s="94"/>
      <c r="I60" s="147"/>
      <c r="J60" s="147"/>
      <c r="K60" s="146"/>
      <c r="L60" s="147"/>
      <c r="M60" s="146"/>
      <c r="N60" s="146"/>
      <c r="O60" s="383">
        <f>F60-xã4!F60</f>
        <v>0</v>
      </c>
      <c r="P60" s="135"/>
    </row>
    <row r="61" spans="1:16" s="728" customFormat="1" ht="22.5" customHeight="1">
      <c r="A61" s="143">
        <v>42</v>
      </c>
      <c r="B61" s="96" t="s">
        <v>213</v>
      </c>
      <c r="C61" s="95" t="s">
        <v>283</v>
      </c>
      <c r="D61" s="145" t="s">
        <v>143</v>
      </c>
      <c r="E61" s="146">
        <f t="shared" si="0"/>
        <v>6971785</v>
      </c>
      <c r="F61" s="271">
        <f>6971785</f>
        <v>6971785</v>
      </c>
      <c r="G61" s="94"/>
      <c r="H61" s="94"/>
      <c r="I61" s="147"/>
      <c r="J61" s="147"/>
      <c r="K61" s="146"/>
      <c r="L61" s="147"/>
      <c r="M61" s="146"/>
      <c r="N61" s="146"/>
      <c r="O61" s="383">
        <f>F61-xã4!F61</f>
        <v>0</v>
      </c>
      <c r="P61" s="135"/>
    </row>
    <row r="62" spans="1:16" s="728" customFormat="1" ht="22.5" customHeight="1">
      <c r="A62" s="143">
        <v>43</v>
      </c>
      <c r="B62" s="96" t="s">
        <v>609</v>
      </c>
      <c r="C62" s="95" t="s">
        <v>610</v>
      </c>
      <c r="D62" s="145" t="s">
        <v>143</v>
      </c>
      <c r="E62" s="146">
        <f t="shared" si="0"/>
        <v>4616764</v>
      </c>
      <c r="F62" s="271">
        <v>4616764</v>
      </c>
      <c r="G62" s="94"/>
      <c r="H62" s="94"/>
      <c r="I62" s="147"/>
      <c r="J62" s="147"/>
      <c r="K62" s="146"/>
      <c r="L62" s="147"/>
      <c r="M62" s="146"/>
      <c r="N62" s="146"/>
      <c r="O62" s="383">
        <f>F62-xã4!F62</f>
        <v>0</v>
      </c>
      <c r="P62" s="135"/>
    </row>
    <row r="63" spans="1:16" s="728" customFormat="1" ht="22.5" customHeight="1">
      <c r="A63" s="143">
        <v>44</v>
      </c>
      <c r="B63" s="96" t="s">
        <v>214</v>
      </c>
      <c r="C63" s="95" t="s">
        <v>284</v>
      </c>
      <c r="D63" s="145" t="s">
        <v>143</v>
      </c>
      <c r="E63" s="146">
        <f t="shared" si="0"/>
        <v>7288931</v>
      </c>
      <c r="F63" s="271">
        <v>7288931</v>
      </c>
      <c r="G63" s="94"/>
      <c r="H63" s="94"/>
      <c r="I63" s="147"/>
      <c r="J63" s="147"/>
      <c r="K63" s="146"/>
      <c r="L63" s="147"/>
      <c r="M63" s="146"/>
      <c r="N63" s="146"/>
      <c r="O63" s="383">
        <f>F63-xã4!F63</f>
        <v>0</v>
      </c>
      <c r="P63" s="135"/>
    </row>
    <row r="64" spans="1:16" s="728" customFormat="1" ht="22.5" customHeight="1">
      <c r="A64" s="143">
        <v>45</v>
      </c>
      <c r="B64" s="96" t="s">
        <v>215</v>
      </c>
      <c r="C64" s="95" t="s">
        <v>285</v>
      </c>
      <c r="D64" s="145" t="s">
        <v>143</v>
      </c>
      <c r="E64" s="146">
        <f t="shared" si="0"/>
        <v>7882473</v>
      </c>
      <c r="F64" s="271">
        <v>7882473</v>
      </c>
      <c r="G64" s="94"/>
      <c r="H64" s="94"/>
      <c r="I64" s="147"/>
      <c r="J64" s="147"/>
      <c r="K64" s="146"/>
      <c r="L64" s="147"/>
      <c r="M64" s="146"/>
      <c r="N64" s="146"/>
      <c r="O64" s="383">
        <f>F64-xã4!F64</f>
        <v>0</v>
      </c>
      <c r="P64" s="135"/>
    </row>
    <row r="65" spans="1:16" s="728" customFormat="1" ht="22.5" customHeight="1">
      <c r="A65" s="143">
        <v>46</v>
      </c>
      <c r="B65" s="96" t="s">
        <v>216</v>
      </c>
      <c r="C65" s="95" t="s">
        <v>286</v>
      </c>
      <c r="D65" s="145" t="s">
        <v>143</v>
      </c>
      <c r="E65" s="146">
        <f t="shared" si="0"/>
        <v>7652715</v>
      </c>
      <c r="F65" s="271">
        <v>7652715</v>
      </c>
      <c r="G65" s="94"/>
      <c r="H65" s="94"/>
      <c r="I65" s="147"/>
      <c r="J65" s="147"/>
      <c r="K65" s="146"/>
      <c r="L65" s="147"/>
      <c r="M65" s="146"/>
      <c r="N65" s="146"/>
      <c r="O65" s="383">
        <f>F65-xã4!F65</f>
        <v>0</v>
      </c>
      <c r="P65" s="135"/>
    </row>
    <row r="66" spans="1:16" s="728" customFormat="1" ht="22.5" customHeight="1">
      <c r="A66" s="143">
        <v>47</v>
      </c>
      <c r="B66" s="96" t="s">
        <v>217</v>
      </c>
      <c r="C66" s="95" t="s">
        <v>287</v>
      </c>
      <c r="D66" s="145" t="s">
        <v>143</v>
      </c>
      <c r="E66" s="146">
        <f t="shared" si="0"/>
        <v>8718288</v>
      </c>
      <c r="F66" s="271">
        <f>8718288</f>
        <v>8718288</v>
      </c>
      <c r="G66" s="94"/>
      <c r="H66" s="94"/>
      <c r="I66" s="147"/>
      <c r="J66" s="147"/>
      <c r="K66" s="146"/>
      <c r="L66" s="147"/>
      <c r="M66" s="146"/>
      <c r="N66" s="146"/>
      <c r="O66" s="383">
        <f>F66-xã4!F66</f>
        <v>0</v>
      </c>
      <c r="P66" s="135"/>
    </row>
    <row r="67" spans="1:16" s="12" customFormat="1" ht="22.5" customHeight="1">
      <c r="A67" s="143">
        <v>48</v>
      </c>
      <c r="B67" s="261" t="s">
        <v>761</v>
      </c>
      <c r="C67" s="262" t="s">
        <v>668</v>
      </c>
      <c r="D67" s="142" t="s">
        <v>143</v>
      </c>
      <c r="E67" s="44">
        <f t="shared" si="0"/>
        <v>4927281</v>
      </c>
      <c r="F67" s="312">
        <v>4927281</v>
      </c>
      <c r="G67" s="263"/>
      <c r="H67" s="263"/>
      <c r="I67" s="43"/>
      <c r="J67" s="43"/>
      <c r="K67" s="44"/>
      <c r="L67" s="43"/>
      <c r="M67" s="44"/>
      <c r="N67" s="44"/>
      <c r="O67" s="383">
        <f>F67-xã4!F67</f>
        <v>0</v>
      </c>
      <c r="P67" s="11"/>
    </row>
    <row r="68" spans="1:16" s="728" customFormat="1" ht="22.5" customHeight="1">
      <c r="A68" s="143">
        <v>49</v>
      </c>
      <c r="B68" s="96" t="s">
        <v>207</v>
      </c>
      <c r="C68" s="95" t="s">
        <v>277</v>
      </c>
      <c r="D68" s="145" t="s">
        <v>143</v>
      </c>
      <c r="E68" s="146">
        <f t="shared" si="0"/>
        <v>8518479</v>
      </c>
      <c r="F68" s="271">
        <v>8518479</v>
      </c>
      <c r="G68" s="94"/>
      <c r="H68" s="94"/>
      <c r="I68" s="147"/>
      <c r="J68" s="147"/>
      <c r="K68" s="146"/>
      <c r="L68" s="147"/>
      <c r="M68" s="146"/>
      <c r="N68" s="146"/>
      <c r="O68" s="383">
        <f>F68-xã4!F68</f>
        <v>0</v>
      </c>
      <c r="P68" s="135"/>
    </row>
    <row r="69" spans="1:16" s="728" customFormat="1" ht="22.5" customHeight="1">
      <c r="A69" s="143">
        <v>50</v>
      </c>
      <c r="B69" s="96" t="s">
        <v>219</v>
      </c>
      <c r="C69" s="95" t="s">
        <v>289</v>
      </c>
      <c r="D69" s="145" t="s">
        <v>143</v>
      </c>
      <c r="E69" s="146">
        <f t="shared" si="0"/>
        <v>6546390</v>
      </c>
      <c r="F69" s="271">
        <v>6546390</v>
      </c>
      <c r="G69" s="94"/>
      <c r="H69" s="94"/>
      <c r="I69" s="147"/>
      <c r="J69" s="147"/>
      <c r="K69" s="146"/>
      <c r="L69" s="147"/>
      <c r="M69" s="146"/>
      <c r="N69" s="146"/>
      <c r="O69" s="383">
        <f>F69-xã4!F69</f>
        <v>0</v>
      </c>
      <c r="P69" s="135"/>
    </row>
    <row r="70" spans="1:16" s="728" customFormat="1" ht="22.5" customHeight="1">
      <c r="A70" s="143">
        <v>51</v>
      </c>
      <c r="B70" s="96" t="s">
        <v>220</v>
      </c>
      <c r="C70" s="95" t="s">
        <v>290</v>
      </c>
      <c r="D70" s="145" t="s">
        <v>143</v>
      </c>
      <c r="E70" s="146">
        <f t="shared" si="0"/>
        <v>6546390</v>
      </c>
      <c r="F70" s="271">
        <v>6546390</v>
      </c>
      <c r="G70" s="94"/>
      <c r="H70" s="94"/>
      <c r="I70" s="147"/>
      <c r="J70" s="147"/>
      <c r="K70" s="146"/>
      <c r="L70" s="147"/>
      <c r="M70" s="146"/>
      <c r="N70" s="146"/>
      <c r="O70" s="383">
        <f>F70-xã4!F70</f>
        <v>0</v>
      </c>
      <c r="P70" s="135"/>
    </row>
    <row r="71" spans="1:16" s="728" customFormat="1" ht="22.5" customHeight="1">
      <c r="A71" s="143">
        <v>52</v>
      </c>
      <c r="B71" s="96" t="s">
        <v>201</v>
      </c>
      <c r="C71" s="95" t="s">
        <v>271</v>
      </c>
      <c r="D71" s="145" t="s">
        <v>143</v>
      </c>
      <c r="E71" s="146">
        <f t="shared" si="0"/>
        <v>6695390</v>
      </c>
      <c r="F71" s="271">
        <v>6695390</v>
      </c>
      <c r="G71" s="94"/>
      <c r="H71" s="94"/>
      <c r="I71" s="147"/>
      <c r="J71" s="147"/>
      <c r="K71" s="146"/>
      <c r="L71" s="147"/>
      <c r="M71" s="146"/>
      <c r="N71" s="146"/>
      <c r="O71" s="383">
        <f>F71-xã4!F71</f>
        <v>0</v>
      </c>
      <c r="P71" s="135"/>
    </row>
    <row r="72" spans="1:16" s="12" customFormat="1" ht="22.5" customHeight="1">
      <c r="A72" s="143">
        <v>53</v>
      </c>
      <c r="B72" s="261" t="s">
        <v>224</v>
      </c>
      <c r="C72" s="262" t="s">
        <v>294</v>
      </c>
      <c r="D72" s="142" t="s">
        <v>143</v>
      </c>
      <c r="E72" s="44">
        <f t="shared" si="0"/>
        <v>6488950</v>
      </c>
      <c r="F72" s="312">
        <v>6488950</v>
      </c>
      <c r="G72" s="263"/>
      <c r="H72" s="263"/>
      <c r="I72" s="43"/>
      <c r="J72" s="43"/>
      <c r="K72" s="44"/>
      <c r="L72" s="43"/>
      <c r="M72" s="44"/>
      <c r="N72" s="44"/>
      <c r="O72" s="383">
        <f>F72-xã4!F72</f>
        <v>631834</v>
      </c>
      <c r="P72" s="11"/>
    </row>
    <row r="73" spans="1:16" s="728" customFormat="1" ht="22.5" customHeight="1">
      <c r="A73" s="143">
        <v>54</v>
      </c>
      <c r="B73" s="96" t="s">
        <v>225</v>
      </c>
      <c r="C73" s="95" t="s">
        <v>295</v>
      </c>
      <c r="D73" s="145" t="s">
        <v>143</v>
      </c>
      <c r="E73" s="146">
        <f t="shared" si="0"/>
        <v>7652715</v>
      </c>
      <c r="F73" s="271">
        <v>7652715</v>
      </c>
      <c r="G73" s="94"/>
      <c r="H73" s="94"/>
      <c r="I73" s="147"/>
      <c r="J73" s="147"/>
      <c r="K73" s="146"/>
      <c r="L73" s="147"/>
      <c r="M73" s="146"/>
      <c r="N73" s="146"/>
      <c r="O73" s="383">
        <f>F73-xã4!F73</f>
        <v>0</v>
      </c>
      <c r="P73" s="135"/>
    </row>
    <row r="74" spans="1:16" s="728" customFormat="1" ht="24.75" customHeight="1">
      <c r="A74" s="143">
        <v>55</v>
      </c>
      <c r="B74" s="96" t="s">
        <v>564</v>
      </c>
      <c r="C74" s="95" t="s">
        <v>565</v>
      </c>
      <c r="D74" s="145" t="s">
        <v>143</v>
      </c>
      <c r="E74" s="146">
        <f>F74</f>
        <v>5508304</v>
      </c>
      <c r="F74" s="271">
        <v>5508304</v>
      </c>
      <c r="G74" s="94"/>
      <c r="H74" s="94"/>
      <c r="I74" s="147"/>
      <c r="J74" s="147"/>
      <c r="K74" s="146"/>
      <c r="L74" s="147"/>
      <c r="M74" s="146"/>
      <c r="N74" s="146"/>
      <c r="O74" s="383">
        <f>F74-xã4!F74</f>
        <v>0</v>
      </c>
      <c r="P74" s="135"/>
    </row>
    <row r="75" spans="1:16" s="12" customFormat="1" ht="22.5" customHeight="1">
      <c r="A75" s="143">
        <v>56</v>
      </c>
      <c r="B75" s="261" t="s">
        <v>706</v>
      </c>
      <c r="C75" s="262" t="s">
        <v>762</v>
      </c>
      <c r="D75" s="142" t="s">
        <v>143</v>
      </c>
      <c r="E75" s="44">
        <f>F75</f>
        <v>3392320</v>
      </c>
      <c r="F75" s="312">
        <v>3392320</v>
      </c>
      <c r="G75" s="263"/>
      <c r="H75" s="263"/>
      <c r="I75" s="43"/>
      <c r="J75" s="43"/>
      <c r="K75" s="44"/>
      <c r="L75" s="43"/>
      <c r="M75" s="44"/>
      <c r="N75" s="44"/>
      <c r="O75" s="383">
        <f>F75-xã4!F75</f>
        <v>0</v>
      </c>
      <c r="P75" s="11"/>
    </row>
    <row r="76" spans="1:16" s="728" customFormat="1" ht="22.5" customHeight="1">
      <c r="A76" s="143">
        <v>57</v>
      </c>
      <c r="B76" s="96" t="s">
        <v>226</v>
      </c>
      <c r="C76" s="95" t="s">
        <v>296</v>
      </c>
      <c r="D76" s="145" t="s">
        <v>143</v>
      </c>
      <c r="E76" s="146">
        <f t="shared" si="0"/>
        <v>7437931</v>
      </c>
      <c r="F76" s="271">
        <v>7437931</v>
      </c>
      <c r="G76" s="94"/>
      <c r="H76" s="94"/>
      <c r="I76" s="147"/>
      <c r="J76" s="147"/>
      <c r="K76" s="146"/>
      <c r="L76" s="147"/>
      <c r="M76" s="146"/>
      <c r="N76" s="146"/>
      <c r="O76" s="383">
        <f>F76-xã4!F76</f>
        <v>0</v>
      </c>
      <c r="P76" s="135"/>
    </row>
    <row r="77" spans="1:16" s="728" customFormat="1" ht="22.5" customHeight="1">
      <c r="A77" s="143">
        <v>58</v>
      </c>
      <c r="B77" s="96" t="s">
        <v>227</v>
      </c>
      <c r="C77" s="95" t="s">
        <v>297</v>
      </c>
      <c r="D77" s="145" t="s">
        <v>143</v>
      </c>
      <c r="E77" s="146">
        <f t="shared" si="0"/>
        <v>7733473</v>
      </c>
      <c r="F77" s="271">
        <v>7733473</v>
      </c>
      <c r="G77" s="94"/>
      <c r="H77" s="94"/>
      <c r="I77" s="147"/>
      <c r="J77" s="147"/>
      <c r="K77" s="146"/>
      <c r="L77" s="147"/>
      <c r="M77" s="146"/>
      <c r="N77" s="146"/>
      <c r="O77" s="383">
        <f>F77-xã4!F77</f>
        <v>0</v>
      </c>
      <c r="P77" s="135"/>
    </row>
    <row r="78" spans="1:16" s="12" customFormat="1" ht="22.5" customHeight="1">
      <c r="A78" s="143">
        <v>59</v>
      </c>
      <c r="B78" s="261" t="s">
        <v>669</v>
      </c>
      <c r="C78" s="262" t="s">
        <v>670</v>
      </c>
      <c r="D78" s="142" t="s">
        <v>143</v>
      </c>
      <c r="E78" s="44">
        <f t="shared" si="0"/>
        <v>4306249</v>
      </c>
      <c r="F78" s="312">
        <v>4306249</v>
      </c>
      <c r="G78" s="263"/>
      <c r="H78" s="263"/>
      <c r="I78" s="43"/>
      <c r="J78" s="43"/>
      <c r="K78" s="44"/>
      <c r="L78" s="43"/>
      <c r="M78" s="44"/>
      <c r="N78" s="44"/>
      <c r="O78" s="383">
        <f>F78-xã4!F78</f>
        <v>0</v>
      </c>
      <c r="P78" s="11"/>
    </row>
    <row r="79" spans="1:16" s="728" customFormat="1" ht="22.5" customHeight="1">
      <c r="A79" s="143">
        <v>60</v>
      </c>
      <c r="B79" s="96" t="s">
        <v>228</v>
      </c>
      <c r="C79" s="95" t="s">
        <v>298</v>
      </c>
      <c r="D79" s="145" t="s">
        <v>143</v>
      </c>
      <c r="E79" s="146">
        <f t="shared" si="0"/>
        <v>6250848</v>
      </c>
      <c r="F79" s="271">
        <v>6250848</v>
      </c>
      <c r="G79" s="94"/>
      <c r="H79" s="94"/>
      <c r="I79" s="147"/>
      <c r="J79" s="147"/>
      <c r="K79" s="146"/>
      <c r="L79" s="147"/>
      <c r="M79" s="146"/>
      <c r="N79" s="146"/>
      <c r="O79" s="383">
        <f>F79-xã4!F79</f>
        <v>0</v>
      </c>
      <c r="P79" s="135"/>
    </row>
    <row r="80" spans="1:16" s="12" customFormat="1" ht="22.5" customHeight="1">
      <c r="A80" s="143">
        <v>61</v>
      </c>
      <c r="B80" s="261" t="s">
        <v>230</v>
      </c>
      <c r="C80" s="262" t="s">
        <v>300</v>
      </c>
      <c r="D80" s="142" t="s">
        <v>143</v>
      </c>
      <c r="E80" s="44">
        <f t="shared" si="0"/>
        <v>10527148</v>
      </c>
      <c r="F80" s="312">
        <v>10527148</v>
      </c>
      <c r="G80" s="263"/>
      <c r="H80" s="263"/>
      <c r="I80" s="43"/>
      <c r="J80" s="43"/>
      <c r="K80" s="44"/>
      <c r="L80" s="43"/>
      <c r="M80" s="44"/>
      <c r="N80" s="44"/>
      <c r="O80" s="383">
        <f>F80-xã4!F80</f>
        <v>0</v>
      </c>
      <c r="P80" s="11"/>
    </row>
    <row r="81" spans="1:17" s="728" customFormat="1" ht="22.5" customHeight="1">
      <c r="A81" s="143">
        <v>62</v>
      </c>
      <c r="B81" s="96" t="s">
        <v>231</v>
      </c>
      <c r="C81" s="95" t="s">
        <v>301</v>
      </c>
      <c r="D81" s="145" t="s">
        <v>143</v>
      </c>
      <c r="E81" s="146">
        <f t="shared" si="0"/>
        <v>8012326</v>
      </c>
      <c r="F81" s="271">
        <v>8012326</v>
      </c>
      <c r="G81" s="94"/>
      <c r="H81" s="94"/>
      <c r="I81" s="147"/>
      <c r="J81" s="147"/>
      <c r="K81" s="146"/>
      <c r="L81" s="147"/>
      <c r="M81" s="146"/>
      <c r="N81" s="146"/>
      <c r="O81" s="383">
        <f>F81-xã4!F81</f>
        <v>0</v>
      </c>
      <c r="P81" s="135"/>
    </row>
    <row r="82" spans="1:17" s="728" customFormat="1" ht="22.5" customHeight="1">
      <c r="A82" s="143">
        <v>63</v>
      </c>
      <c r="B82" s="96" t="s">
        <v>232</v>
      </c>
      <c r="C82" s="95" t="s">
        <v>302</v>
      </c>
      <c r="D82" s="145" t="s">
        <v>143</v>
      </c>
      <c r="E82" s="146">
        <f t="shared" si="0"/>
        <v>7120784</v>
      </c>
      <c r="F82" s="271">
        <f>7120784</f>
        <v>7120784</v>
      </c>
      <c r="G82" s="94"/>
      <c r="H82" s="94"/>
      <c r="I82" s="147"/>
      <c r="J82" s="147"/>
      <c r="K82" s="146"/>
      <c r="L82" s="147"/>
      <c r="M82" s="146"/>
      <c r="N82" s="146"/>
      <c r="O82" s="383">
        <f>F82-xã4!F82</f>
        <v>0</v>
      </c>
      <c r="P82" s="135"/>
    </row>
    <row r="83" spans="1:17" s="728" customFormat="1" ht="22.5" customHeight="1">
      <c r="A83" s="143">
        <v>64</v>
      </c>
      <c r="B83" s="96" t="s">
        <v>421</v>
      </c>
      <c r="C83" s="95" t="s">
        <v>422</v>
      </c>
      <c r="D83" s="145" t="s">
        <v>143</v>
      </c>
      <c r="E83" s="146">
        <f t="shared" si="0"/>
        <v>5072109</v>
      </c>
      <c r="F83" s="271">
        <v>5072109</v>
      </c>
      <c r="G83" s="94"/>
      <c r="H83" s="94"/>
      <c r="I83" s="147"/>
      <c r="J83" s="147"/>
      <c r="K83" s="146"/>
      <c r="L83" s="147"/>
      <c r="M83" s="146"/>
      <c r="N83" s="146"/>
      <c r="O83" s="383">
        <f>F83-xã4!F83</f>
        <v>0</v>
      </c>
      <c r="P83" s="135"/>
    </row>
    <row r="84" spans="1:17" s="728" customFormat="1" ht="24.75" customHeight="1">
      <c r="A84" s="143">
        <v>65</v>
      </c>
      <c r="B84" s="96" t="s">
        <v>79</v>
      </c>
      <c r="C84" s="95" t="s">
        <v>129</v>
      </c>
      <c r="D84" s="145" t="s">
        <v>143</v>
      </c>
      <c r="E84" s="146">
        <f t="shared" si="0"/>
        <v>7120784</v>
      </c>
      <c r="F84" s="271">
        <f>7120784</f>
        <v>7120784</v>
      </c>
      <c r="G84" s="94"/>
      <c r="H84" s="94"/>
      <c r="I84" s="147"/>
      <c r="J84" s="147"/>
      <c r="K84" s="146"/>
      <c r="L84" s="147"/>
      <c r="M84" s="146"/>
      <c r="N84" s="146"/>
      <c r="O84" s="383">
        <f>F84-xã4!F84</f>
        <v>0</v>
      </c>
      <c r="P84" s="135"/>
    </row>
    <row r="85" spans="1:17" s="728" customFormat="1" ht="27.75" customHeight="1">
      <c r="A85" s="143">
        <v>66</v>
      </c>
      <c r="B85" s="96" t="s">
        <v>233</v>
      </c>
      <c r="C85" s="95" t="s">
        <v>303</v>
      </c>
      <c r="D85" s="145" t="s">
        <v>143</v>
      </c>
      <c r="E85" s="146">
        <f t="shared" si="0"/>
        <v>8050619</v>
      </c>
      <c r="F85" s="271">
        <v>8050619</v>
      </c>
      <c r="G85" s="94"/>
      <c r="H85" s="94"/>
      <c r="I85" s="147"/>
      <c r="J85" s="147"/>
      <c r="K85" s="146"/>
      <c r="L85" s="147"/>
      <c r="M85" s="146"/>
      <c r="N85" s="146"/>
      <c r="O85" s="383">
        <f>F85-xã4!F85</f>
        <v>0</v>
      </c>
      <c r="P85" s="135"/>
    </row>
    <row r="86" spans="1:17" s="728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8480931</v>
      </c>
      <c r="F86" s="271">
        <v>8480931</v>
      </c>
      <c r="G86" s="94"/>
      <c r="H86" s="94"/>
      <c r="I86" s="147"/>
      <c r="J86" s="147"/>
      <c r="K86" s="146"/>
      <c r="L86" s="147"/>
      <c r="M86" s="146"/>
      <c r="N86" s="146"/>
      <c r="O86" s="383">
        <f>F86-xã4!F86</f>
        <v>0</v>
      </c>
      <c r="P86" s="135"/>
    </row>
    <row r="87" spans="1:17" s="728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10298880</v>
      </c>
      <c r="F87" s="271">
        <v>10298880</v>
      </c>
      <c r="G87" s="94"/>
      <c r="H87" s="94"/>
      <c r="I87" s="147"/>
      <c r="J87" s="147"/>
      <c r="K87" s="146"/>
      <c r="L87" s="147"/>
      <c r="M87" s="146"/>
      <c r="N87" s="146"/>
      <c r="O87" s="383">
        <f>F87-xã4!F87</f>
        <v>0</v>
      </c>
      <c r="P87" s="135"/>
    </row>
    <row r="88" spans="1:17" s="728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6880961</v>
      </c>
      <c r="F88" s="271">
        <v>6880961</v>
      </c>
      <c r="G88" s="94"/>
      <c r="H88" s="94"/>
      <c r="I88" s="147"/>
      <c r="J88" s="147"/>
      <c r="K88" s="146"/>
      <c r="L88" s="147"/>
      <c r="M88" s="146"/>
      <c r="N88" s="146"/>
      <c r="O88" s="383">
        <f>F88-xã4!F88</f>
        <v>0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6956066</v>
      </c>
      <c r="F89" s="312">
        <v>6956066</v>
      </c>
      <c r="G89" s="263"/>
      <c r="H89" s="263"/>
      <c r="I89" s="43"/>
      <c r="J89" s="43"/>
      <c r="K89" s="44"/>
      <c r="L89" s="43"/>
      <c r="M89" s="44"/>
      <c r="N89" s="44"/>
      <c r="O89" s="383">
        <f>F89-xã4!F89</f>
        <v>0</v>
      </c>
      <c r="P89" s="11"/>
    </row>
    <row r="90" spans="1:17" s="728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1">F90</f>
        <v>9594553</v>
      </c>
      <c r="F90" s="271">
        <v>9594553</v>
      </c>
      <c r="G90" s="94"/>
      <c r="H90" s="94"/>
      <c r="I90" s="147"/>
      <c r="J90" s="147"/>
      <c r="K90" s="146"/>
      <c r="L90" s="147"/>
      <c r="M90" s="146"/>
      <c r="N90" s="146"/>
      <c r="O90" s="383">
        <f>F90-xã4!F90</f>
        <v>0</v>
      </c>
      <c r="P90" s="135"/>
    </row>
    <row r="91" spans="1:17" s="728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1"/>
        <v>7288931</v>
      </c>
      <c r="F91" s="271">
        <v>7288931</v>
      </c>
      <c r="G91" s="94"/>
      <c r="H91" s="94"/>
      <c r="I91" s="147"/>
      <c r="J91" s="147"/>
      <c r="K91" s="146"/>
      <c r="L91" s="147"/>
      <c r="M91" s="146"/>
      <c r="N91" s="146"/>
      <c r="O91" s="383">
        <f>F91-xã4!F91</f>
        <v>0</v>
      </c>
      <c r="P91" s="135"/>
    </row>
    <row r="92" spans="1:17" s="728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1"/>
        <v>6339950</v>
      </c>
      <c r="F92" s="271">
        <v>6339950</v>
      </c>
      <c r="G92" s="94"/>
      <c r="H92" s="94"/>
      <c r="I92" s="147"/>
      <c r="J92" s="147"/>
      <c r="K92" s="146"/>
      <c r="L92" s="147"/>
      <c r="M92" s="146"/>
      <c r="N92" s="146"/>
      <c r="O92" s="383">
        <f>F92-xã4!F92</f>
        <v>0</v>
      </c>
      <c r="P92" s="135"/>
    </row>
    <row r="93" spans="1:17" s="728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1"/>
        <v>7882473</v>
      </c>
      <c r="F93" s="271">
        <v>7882473</v>
      </c>
      <c r="G93" s="94"/>
      <c r="H93" s="94"/>
      <c r="I93" s="147"/>
      <c r="J93" s="147"/>
      <c r="K93" s="146"/>
      <c r="L93" s="147"/>
      <c r="M93" s="146"/>
      <c r="N93" s="146"/>
      <c r="O93" s="383">
        <f>F93-xã4!F93</f>
        <v>0</v>
      </c>
      <c r="P93" s="135"/>
    </row>
    <row r="94" spans="1:17" s="728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728" customFormat="1" ht="21.75" customHeight="1">
      <c r="A95" s="865" t="s">
        <v>824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728" customFormat="1" ht="22.5" customHeight="1">
      <c r="A96" s="861" t="s">
        <v>823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728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728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728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728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728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728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728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728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728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728" customFormat="1" ht="15.4" customHeight="1">
      <c r="A107" s="389">
        <v>1</v>
      </c>
      <c r="B107" s="387" t="s">
        <v>681</v>
      </c>
      <c r="C107" s="388">
        <v>435154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728" customFormat="1" ht="15.4" customHeight="1">
      <c r="A108" s="384">
        <v>2</v>
      </c>
      <c r="B108" s="387" t="s">
        <v>683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728" customFormat="1" ht="15.4" customHeight="1">
      <c r="A109" s="389">
        <v>3</v>
      </c>
      <c r="B109" s="387" t="s">
        <v>685</v>
      </c>
      <c r="C109" s="385">
        <v>0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728" customFormat="1" ht="15.4" customHeight="1">
      <c r="A110" s="384">
        <v>4</v>
      </c>
      <c r="B110" s="387" t="s">
        <v>690</v>
      </c>
      <c r="C110" s="385">
        <v>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728" customFormat="1" ht="15.4" customHeight="1">
      <c r="A111" s="389">
        <v>5</v>
      </c>
      <c r="B111" s="387" t="s">
        <v>686</v>
      </c>
      <c r="C111" s="385">
        <v>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728" customFormat="1" ht="15.4" customHeight="1">
      <c r="A112" s="384">
        <v>6</v>
      </c>
      <c r="B112" s="387" t="s">
        <v>684</v>
      </c>
      <c r="C112" s="385">
        <v>196680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728" customFormat="1" ht="18.75" customHeight="1">
      <c r="A113" s="389">
        <v>7</v>
      </c>
      <c r="B113" s="387" t="s">
        <v>689</v>
      </c>
      <c r="C113" s="385">
        <v>0</v>
      </c>
      <c r="D113" s="180"/>
      <c r="E113" s="180"/>
      <c r="F113" s="180"/>
      <c r="G113" s="180"/>
      <c r="H113" s="180"/>
      <c r="I113" s="180"/>
      <c r="P113" s="187"/>
    </row>
    <row r="114" spans="1:17" s="728" customFormat="1" ht="18.75" customHeight="1">
      <c r="A114" s="384">
        <v>8</v>
      </c>
      <c r="B114" s="387" t="s">
        <v>687</v>
      </c>
      <c r="C114" s="385">
        <v>0</v>
      </c>
      <c r="D114" s="180"/>
      <c r="E114" s="180"/>
      <c r="F114" s="180"/>
      <c r="G114" s="180"/>
      <c r="H114" s="180"/>
      <c r="I114" s="180"/>
      <c r="P114" s="187"/>
    </row>
    <row r="115" spans="1:17" s="728" customFormat="1" ht="18.75" customHeight="1">
      <c r="A115" s="389">
        <v>9</v>
      </c>
      <c r="B115" s="387" t="s">
        <v>688</v>
      </c>
      <c r="C115" s="385">
        <v>0</v>
      </c>
      <c r="D115" s="373"/>
      <c r="E115" s="180"/>
      <c r="F115" s="180"/>
      <c r="G115" s="180"/>
      <c r="H115" s="180"/>
      <c r="I115" s="180"/>
      <c r="J115" s="727"/>
      <c r="K115" s="885"/>
      <c r="L115" s="885"/>
      <c r="M115" s="885"/>
      <c r="N115" s="885"/>
      <c r="O115" s="885"/>
      <c r="P115" s="885"/>
    </row>
    <row r="116" spans="1:17" s="728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727"/>
      <c r="K116" s="731"/>
      <c r="L116" s="886" t="s">
        <v>729</v>
      </c>
      <c r="M116" s="886"/>
      <c r="N116" s="886"/>
      <c r="O116" s="886"/>
      <c r="P116" s="886"/>
      <c r="Q116" s="886"/>
    </row>
    <row r="117" spans="1:17" s="728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727"/>
      <c r="K117" s="731"/>
      <c r="L117" s="732"/>
      <c r="M117" s="732"/>
      <c r="N117" s="732"/>
      <c r="O117" s="732"/>
      <c r="P117" s="732"/>
      <c r="Q117" s="732"/>
    </row>
    <row r="118" spans="1:17" s="728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728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728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728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728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728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728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728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728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728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728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728" customFormat="1">
      <c r="C129" s="181"/>
    </row>
  </sheetData>
  <mergeCells count="56"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  <mergeCell ref="B105:C105"/>
    <mergeCell ref="K115:P115"/>
    <mergeCell ref="L116:Q116"/>
    <mergeCell ref="A118:C118"/>
    <mergeCell ref="E118:H118"/>
    <mergeCell ref="J118:O118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 codeName="Sheet28">
    <tabColor rgb="FFFFFF00"/>
  </sheetPr>
  <dimension ref="A1:R129"/>
  <sheetViews>
    <sheetView showGridLines="0" topLeftCell="A32" workbookViewId="0">
      <selection activeCell="A90" sqref="A90:XFD90"/>
    </sheetView>
  </sheetViews>
  <sheetFormatPr defaultRowHeight="15.75"/>
  <cols>
    <col min="1" max="1" width="6.6640625" style="697" customWidth="1"/>
    <col min="2" max="2" width="32.5" style="697" customWidth="1"/>
    <col min="3" max="3" width="19.1640625" style="8" customWidth="1"/>
    <col min="4" max="4" width="36" style="697" customWidth="1"/>
    <col min="5" max="5" width="14.5" style="697" customWidth="1"/>
    <col min="6" max="6" width="15.83203125" style="697" bestFit="1" customWidth="1"/>
    <col min="7" max="8" width="14.6640625" style="697" hidden="1" customWidth="1"/>
    <col min="9" max="9" width="15.1640625" style="697" bestFit="1" customWidth="1"/>
    <col min="10" max="10" width="9.83203125" style="697" customWidth="1"/>
    <col min="11" max="11" width="8.1640625" style="697" bestFit="1" customWidth="1"/>
    <col min="12" max="12" width="11.1640625" style="697" customWidth="1"/>
    <col min="13" max="13" width="9.83203125" style="697" bestFit="1" customWidth="1"/>
    <col min="14" max="14" width="12" style="697" customWidth="1"/>
    <col min="15" max="15" width="16.5" style="697" customWidth="1"/>
    <col min="16" max="16" width="16.83203125" style="697" customWidth="1"/>
    <col min="17" max="17" width="23.1640625" style="697" customWidth="1"/>
    <col min="18" max="16384" width="9.33203125" style="69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800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706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706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706" customFormat="1" ht="74.25" customHeight="1">
      <c r="A16" s="881"/>
      <c r="B16" s="881"/>
      <c r="C16" s="708" t="s">
        <v>17</v>
      </c>
      <c r="D16" s="708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707">
        <v>1</v>
      </c>
      <c r="B17" s="707">
        <v>2</v>
      </c>
      <c r="C17" s="874">
        <v>3</v>
      </c>
      <c r="D17" s="874"/>
      <c r="E17" s="707">
        <v>4</v>
      </c>
      <c r="F17" s="707">
        <v>5</v>
      </c>
      <c r="G17" s="707">
        <v>5</v>
      </c>
      <c r="H17" s="707">
        <v>5</v>
      </c>
      <c r="I17" s="707">
        <v>6</v>
      </c>
      <c r="J17" s="707">
        <v>7</v>
      </c>
      <c r="K17" s="707">
        <v>8</v>
      </c>
      <c r="L17" s="707">
        <v>9</v>
      </c>
      <c r="M17" s="707">
        <v>10</v>
      </c>
      <c r="N17" s="707">
        <v>11</v>
      </c>
      <c r="O17" s="707">
        <v>12</v>
      </c>
      <c r="P17" s="240"/>
    </row>
    <row r="18" spans="1:18" s="706" customFormat="1" ht="19.5" customHeight="1">
      <c r="A18" s="242"/>
      <c r="B18" s="875" t="s">
        <v>7</v>
      </c>
      <c r="C18" s="875"/>
      <c r="D18" s="875"/>
      <c r="E18" s="243">
        <f>SUM(E20:E93)</f>
        <v>567535178.5</v>
      </c>
      <c r="F18" s="243">
        <f>SUM(F20:F93)</f>
        <v>567535178.5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1341404</v>
      </c>
      <c r="P18" s="178"/>
      <c r="Q18" s="390"/>
    </row>
    <row r="19" spans="1:18" s="706" customFormat="1">
      <c r="A19" s="258" t="s">
        <v>25</v>
      </c>
      <c r="B19" s="876" t="s">
        <v>26</v>
      </c>
      <c r="C19" s="877"/>
      <c r="D19" s="878"/>
      <c r="E19" s="146">
        <f>SUM(E20:E93)</f>
        <v>567535178.5</v>
      </c>
      <c r="F19" s="146">
        <f>SUM(F20:F93)</f>
        <v>567535178.5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1341404</v>
      </c>
      <c r="P19" s="243">
        <f>557152665-1985109</f>
        <v>555167556</v>
      </c>
      <c r="Q19" s="597" t="e">
        <f>F19-#REF!</f>
        <v>#REF!</v>
      </c>
    </row>
    <row r="20" spans="1:18" s="706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>
        <f>F20-xã3!F20</f>
        <v>0</v>
      </c>
      <c r="P20" s="271"/>
    </row>
    <row r="21" spans="1:18" s="706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>
        <f>F21-xã3!F21</f>
        <v>0</v>
      </c>
      <c r="P21" s="271"/>
    </row>
    <row r="22" spans="1:18" s="706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8686888</v>
      </c>
      <c r="F22" s="271">
        <v>8686888</v>
      </c>
      <c r="G22" s="94"/>
      <c r="H22" s="94"/>
      <c r="I22" s="147"/>
      <c r="J22" s="147"/>
      <c r="K22" s="146"/>
      <c r="L22" s="146"/>
      <c r="M22" s="146"/>
      <c r="N22" s="146"/>
      <c r="O22" s="383">
        <f>F22-xã3!F22</f>
        <v>77735</v>
      </c>
      <c r="P22" s="271"/>
    </row>
    <row r="23" spans="1:18" s="706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>
        <f>F23-xã3!F23</f>
        <v>0</v>
      </c>
      <c r="P23" s="135"/>
      <c r="Q23" s="135"/>
    </row>
    <row r="24" spans="1:18" s="706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>
        <f>F24-xã3!F24</f>
        <v>0</v>
      </c>
      <c r="P24" s="135"/>
    </row>
    <row r="25" spans="1:18" s="706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>
        <f>F25-xã3!F25</f>
        <v>0</v>
      </c>
      <c r="P25" s="135"/>
    </row>
    <row r="26" spans="1:18" s="706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10279957</v>
      </c>
      <c r="F26" s="271">
        <v>10279957</v>
      </c>
      <c r="G26" s="94"/>
      <c r="H26" s="94"/>
      <c r="I26" s="147"/>
      <c r="J26" s="147"/>
      <c r="K26" s="146"/>
      <c r="L26" s="146"/>
      <c r="M26" s="146"/>
      <c r="N26" s="146"/>
      <c r="O26" s="383">
        <f>F26-xã3!F26</f>
        <v>631834</v>
      </c>
      <c r="P26" s="135"/>
    </row>
    <row r="27" spans="1:18" s="706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>
        <f>F27-xã3!F27</f>
        <v>0</v>
      </c>
      <c r="P27" s="135"/>
    </row>
    <row r="28" spans="1:18" s="706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>
        <f>F28-xã3!F28</f>
        <v>0</v>
      </c>
      <c r="P28" s="135"/>
      <c r="Q28" s="135"/>
      <c r="R28" s="135"/>
    </row>
    <row r="29" spans="1:18" s="706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>
        <f>F29-xã3!F29</f>
        <v>0</v>
      </c>
      <c r="P29" s="135"/>
      <c r="Q29" s="135"/>
      <c r="R29" s="135"/>
    </row>
    <row r="30" spans="1:18" s="706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>
        <f>F30-xã3!F30</f>
        <v>0</v>
      </c>
      <c r="P30" s="135"/>
    </row>
    <row r="31" spans="1:18" s="706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>
        <f>F31-xã3!F31</f>
        <v>0</v>
      </c>
      <c r="P31" s="135"/>
    </row>
    <row r="32" spans="1:18" s="706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>
        <f>F32-xã3!F32</f>
        <v>0</v>
      </c>
      <c r="P32" s="135"/>
    </row>
    <row r="33" spans="1:16" s="706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>
        <f>F33-xã3!F33</f>
        <v>0</v>
      </c>
      <c r="P33" s="135"/>
    </row>
    <row r="34" spans="1:16" s="706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>
        <f>F34-xã3!F34</f>
        <v>0</v>
      </c>
      <c r="P34" s="135"/>
    </row>
    <row r="35" spans="1:16" s="706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>
        <f>F35-xã3!F35</f>
        <v>0</v>
      </c>
      <c r="P35" s="135"/>
    </row>
    <row r="36" spans="1:16" s="706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>
        <f>F36-xã3!F36</f>
        <v>0</v>
      </c>
      <c r="P36" s="135"/>
    </row>
    <row r="37" spans="1:16" s="706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9069818</v>
      </c>
      <c r="F37" s="271">
        <v>9069818</v>
      </c>
      <c r="G37" s="94"/>
      <c r="H37" s="94"/>
      <c r="I37" s="147"/>
      <c r="J37" s="147"/>
      <c r="K37" s="146"/>
      <c r="L37" s="147"/>
      <c r="M37" s="146"/>
      <c r="N37" s="146"/>
      <c r="O37" s="383">
        <f>F37-xã3!F37</f>
        <v>0</v>
      </c>
      <c r="P37" s="135"/>
    </row>
    <row r="38" spans="1:16" s="706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>
        <f>F38-xã3!F38</f>
        <v>0</v>
      </c>
      <c r="P38" s="135"/>
    </row>
    <row r="39" spans="1:16" s="706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>
        <f>F39-xã3!F39</f>
        <v>0</v>
      </c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>
        <f>F40-xã3!F40</f>
        <v>0</v>
      </c>
      <c r="P40" s="11"/>
    </row>
    <row r="41" spans="1:16" s="706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>
        <f>F41-xã3!F41</f>
        <v>0</v>
      </c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>
        <f>F42-xã3!F42</f>
        <v>0</v>
      </c>
      <c r="P42" s="11"/>
    </row>
    <row r="43" spans="1:16" s="706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>
        <f>F43-xã3!F43</f>
        <v>0</v>
      </c>
      <c r="P43" s="135"/>
    </row>
    <row r="44" spans="1:16" s="706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>
        <f>F44-xã3!F44</f>
        <v>0</v>
      </c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8036390</v>
      </c>
      <c r="F45" s="312">
        <v>8036390</v>
      </c>
      <c r="G45" s="263"/>
      <c r="H45" s="263"/>
      <c r="I45" s="43"/>
      <c r="J45" s="43"/>
      <c r="K45" s="44"/>
      <c r="L45" s="43"/>
      <c r="M45" s="44"/>
      <c r="N45" s="44"/>
      <c r="O45" s="383">
        <f>F45-xã3!F45</f>
        <v>0</v>
      </c>
      <c r="P45" s="11"/>
    </row>
    <row r="46" spans="1:16" s="12" customFormat="1" ht="22.5" customHeight="1">
      <c r="A46" s="143">
        <v>27</v>
      </c>
      <c r="B46" s="261" t="s">
        <v>759</v>
      </c>
      <c r="C46" s="262" t="s">
        <v>760</v>
      </c>
      <c r="D46" s="142" t="s">
        <v>143</v>
      </c>
      <c r="E46" s="44">
        <f t="shared" si="0"/>
        <v>6956065</v>
      </c>
      <c r="F46" s="312">
        <v>6956065</v>
      </c>
      <c r="G46" s="263"/>
      <c r="H46" s="263"/>
      <c r="I46" s="43"/>
      <c r="J46" s="43"/>
      <c r="K46" s="44"/>
      <c r="L46" s="43"/>
      <c r="M46" s="44"/>
      <c r="N46" s="44"/>
      <c r="O46" s="383">
        <f>F46-xã3!F46</f>
        <v>0</v>
      </c>
      <c r="P46" s="11"/>
    </row>
    <row r="47" spans="1:16" s="706" customFormat="1" ht="22.5" customHeight="1">
      <c r="A47" s="143">
        <v>28</v>
      </c>
      <c r="B47" s="96" t="s">
        <v>197</v>
      </c>
      <c r="C47" s="95" t="s">
        <v>267</v>
      </c>
      <c r="D47" s="145" t="s">
        <v>143</v>
      </c>
      <c r="E47" s="146">
        <f t="shared" si="0"/>
        <v>9749296</v>
      </c>
      <c r="F47" s="271">
        <v>9749296</v>
      </c>
      <c r="G47" s="94"/>
      <c r="H47" s="94"/>
      <c r="I47" s="147"/>
      <c r="J47" s="147"/>
      <c r="K47" s="146"/>
      <c r="L47" s="147"/>
      <c r="M47" s="146"/>
      <c r="N47" s="146"/>
      <c r="O47" s="383">
        <f>F47-xã3!F47</f>
        <v>0</v>
      </c>
      <c r="P47" s="135"/>
    </row>
    <row r="48" spans="1:16" s="706" customFormat="1" ht="22.5" customHeight="1">
      <c r="A48" s="143">
        <v>29</v>
      </c>
      <c r="B48" s="96" t="s">
        <v>198</v>
      </c>
      <c r="C48" s="95" t="s">
        <v>268</v>
      </c>
      <c r="D48" s="145" t="s">
        <v>143</v>
      </c>
      <c r="E48" s="146">
        <f t="shared" si="0"/>
        <v>6844390</v>
      </c>
      <c r="F48" s="271">
        <v>6844390</v>
      </c>
      <c r="G48" s="94"/>
      <c r="H48" s="94"/>
      <c r="I48" s="147"/>
      <c r="J48" s="147"/>
      <c r="K48" s="146"/>
      <c r="L48" s="147"/>
      <c r="M48" s="146"/>
      <c r="N48" s="146"/>
      <c r="O48" s="383">
        <f>F48-xã3!F48</f>
        <v>0</v>
      </c>
      <c r="P48" s="135"/>
    </row>
    <row r="49" spans="1:16" s="706" customFormat="1" ht="22.5" customHeight="1">
      <c r="A49" s="143">
        <v>30</v>
      </c>
      <c r="B49" s="96" t="s">
        <v>199</v>
      </c>
      <c r="C49" s="95" t="s">
        <v>269</v>
      </c>
      <c r="D49" s="145" t="s">
        <v>143</v>
      </c>
      <c r="E49" s="146">
        <f t="shared" si="0"/>
        <v>7139931</v>
      </c>
      <c r="F49" s="271">
        <v>7139931</v>
      </c>
      <c r="G49" s="94"/>
      <c r="H49" s="94"/>
      <c r="I49" s="147"/>
      <c r="J49" s="147"/>
      <c r="K49" s="146"/>
      <c r="L49" s="147"/>
      <c r="M49" s="146"/>
      <c r="N49" s="146"/>
      <c r="O49" s="383">
        <f>F49-xã3!F49</f>
        <v>0</v>
      </c>
      <c r="P49" s="135"/>
    </row>
    <row r="50" spans="1:16" s="706" customFormat="1" ht="22.5" customHeight="1">
      <c r="A50" s="143">
        <v>31</v>
      </c>
      <c r="B50" s="96" t="s">
        <v>200</v>
      </c>
      <c r="C50" s="95" t="s">
        <v>270</v>
      </c>
      <c r="D50" s="145" t="s">
        <v>143</v>
      </c>
      <c r="E50" s="146">
        <f t="shared" si="0"/>
        <v>7169880</v>
      </c>
      <c r="F50" s="271">
        <v>7169880</v>
      </c>
      <c r="G50" s="94"/>
      <c r="H50" s="94"/>
      <c r="I50" s="147"/>
      <c r="J50" s="147"/>
      <c r="K50" s="146"/>
      <c r="L50" s="147"/>
      <c r="M50" s="146"/>
      <c r="N50" s="146"/>
      <c r="O50" s="383">
        <f>F50-xã3!F50</f>
        <v>0</v>
      </c>
      <c r="P50" s="135"/>
    </row>
    <row r="51" spans="1:16" s="706" customFormat="1" ht="22.5" customHeight="1">
      <c r="A51" s="143">
        <v>32</v>
      </c>
      <c r="B51" s="96" t="s">
        <v>202</v>
      </c>
      <c r="C51" s="95" t="s">
        <v>272</v>
      </c>
      <c r="D51" s="145" t="s">
        <v>143</v>
      </c>
      <c r="E51" s="146">
        <f t="shared" si="0"/>
        <v>8913623</v>
      </c>
      <c r="F51" s="271">
        <v>8913623</v>
      </c>
      <c r="G51" s="94"/>
      <c r="H51" s="94"/>
      <c r="I51" s="147"/>
      <c r="J51" s="147"/>
      <c r="K51" s="146"/>
      <c r="L51" s="147"/>
      <c r="M51" s="146"/>
      <c r="N51" s="146"/>
      <c r="O51" s="383">
        <f>F51-xã3!F51</f>
        <v>0</v>
      </c>
      <c r="P51" s="135"/>
    </row>
    <row r="52" spans="1:16" s="706" customFormat="1" ht="22.5" customHeight="1">
      <c r="A52" s="143">
        <v>33</v>
      </c>
      <c r="B52" s="96" t="s">
        <v>203</v>
      </c>
      <c r="C52" s="95" t="s">
        <v>273</v>
      </c>
      <c r="D52" s="145" t="s">
        <v>143</v>
      </c>
      <c r="E52" s="146">
        <f t="shared" si="0"/>
        <v>9797123</v>
      </c>
      <c r="F52" s="271">
        <v>9797123</v>
      </c>
      <c r="G52" s="94"/>
      <c r="H52" s="94"/>
      <c r="I52" s="147"/>
      <c r="J52" s="147"/>
      <c r="K52" s="146"/>
      <c r="L52" s="147"/>
      <c r="M52" s="146"/>
      <c r="N52" s="146"/>
      <c r="O52" s="383">
        <f>F52-xã3!F52</f>
        <v>0</v>
      </c>
      <c r="P52" s="135"/>
    </row>
    <row r="53" spans="1:16" s="12" customFormat="1" ht="22.5" customHeight="1">
      <c r="A53" s="143">
        <v>34</v>
      </c>
      <c r="B53" s="261" t="s">
        <v>204</v>
      </c>
      <c r="C53" s="262" t="s">
        <v>274</v>
      </c>
      <c r="D53" s="142" t="s">
        <v>143</v>
      </c>
      <c r="E53" s="44">
        <f t="shared" si="0"/>
        <v>8667479</v>
      </c>
      <c r="F53" s="312">
        <v>8667479</v>
      </c>
      <c r="G53" s="263"/>
      <c r="H53" s="263"/>
      <c r="I53" s="43"/>
      <c r="J53" s="43"/>
      <c r="K53" s="44"/>
      <c r="L53" s="43"/>
      <c r="M53" s="44"/>
      <c r="N53" s="44"/>
      <c r="O53" s="383">
        <f>F53-xã3!F53</f>
        <v>0</v>
      </c>
      <c r="P53" s="11"/>
    </row>
    <row r="54" spans="1:16" s="706" customFormat="1" ht="22.5" customHeight="1">
      <c r="A54" s="143">
        <v>35</v>
      </c>
      <c r="B54" s="96" t="s">
        <v>205</v>
      </c>
      <c r="C54" s="95" t="s">
        <v>275</v>
      </c>
      <c r="D54" s="145" t="s">
        <v>143</v>
      </c>
      <c r="E54" s="146">
        <f t="shared" si="0"/>
        <v>8667479</v>
      </c>
      <c r="F54" s="271">
        <v>8667479</v>
      </c>
      <c r="G54" s="94"/>
      <c r="H54" s="94"/>
      <c r="I54" s="147"/>
      <c r="J54" s="147"/>
      <c r="K54" s="146"/>
      <c r="L54" s="147"/>
      <c r="M54" s="146"/>
      <c r="N54" s="146"/>
      <c r="O54" s="383">
        <f>F54-xã3!F54</f>
        <v>0</v>
      </c>
      <c r="P54" s="135"/>
    </row>
    <row r="55" spans="1:16" s="706" customFormat="1" ht="22.5" customHeight="1">
      <c r="A55" s="143">
        <v>36</v>
      </c>
      <c r="B55" s="96" t="s">
        <v>206</v>
      </c>
      <c r="C55" s="95" t="s">
        <v>276</v>
      </c>
      <c r="D55" s="145" t="s">
        <v>143</v>
      </c>
      <c r="E55" s="146">
        <f t="shared" si="0"/>
        <v>6990931</v>
      </c>
      <c r="F55" s="271">
        <v>6990931</v>
      </c>
      <c r="G55" s="94"/>
      <c r="H55" s="94"/>
      <c r="I55" s="147"/>
      <c r="J55" s="147"/>
      <c r="K55" s="146"/>
      <c r="L55" s="147"/>
      <c r="M55" s="146"/>
      <c r="N55" s="146"/>
      <c r="O55" s="383">
        <f>F55-xã3!F55</f>
        <v>0</v>
      </c>
      <c r="P55" s="135"/>
    </row>
    <row r="56" spans="1:16" s="706" customFormat="1" ht="22.5" customHeight="1">
      <c r="A56" s="143">
        <v>37</v>
      </c>
      <c r="B56" s="96" t="s">
        <v>208</v>
      </c>
      <c r="C56" s="95" t="s">
        <v>278</v>
      </c>
      <c r="D56" s="145" t="s">
        <v>143</v>
      </c>
      <c r="E56" s="146">
        <f t="shared" si="0"/>
        <v>9663097</v>
      </c>
      <c r="F56" s="271">
        <v>9663097</v>
      </c>
      <c r="G56" s="94"/>
      <c r="H56" s="94"/>
      <c r="I56" s="147"/>
      <c r="J56" s="147"/>
      <c r="K56" s="146"/>
      <c r="L56" s="147"/>
      <c r="M56" s="146"/>
      <c r="N56" s="146"/>
      <c r="O56" s="383">
        <f>F56-xã3!F56</f>
        <v>0</v>
      </c>
      <c r="P56" s="135"/>
    </row>
    <row r="57" spans="1:16" s="706" customFormat="1" ht="22.5" customHeight="1">
      <c r="A57" s="143">
        <v>38</v>
      </c>
      <c r="B57" s="96" t="s">
        <v>209</v>
      </c>
      <c r="C57" s="95" t="s">
        <v>279</v>
      </c>
      <c r="D57" s="145" t="s">
        <v>143</v>
      </c>
      <c r="E57" s="146">
        <f t="shared" si="0"/>
        <v>7288931</v>
      </c>
      <c r="F57" s="271">
        <v>7288931</v>
      </c>
      <c r="G57" s="94"/>
      <c r="H57" s="94"/>
      <c r="I57" s="147"/>
      <c r="J57" s="147"/>
      <c r="K57" s="146"/>
      <c r="L57" s="147"/>
      <c r="M57" s="146"/>
      <c r="N57" s="146"/>
      <c r="O57" s="383">
        <f>F57-xã3!F57</f>
        <v>0</v>
      </c>
      <c r="P57" s="135"/>
    </row>
    <row r="58" spans="1:16" s="706" customFormat="1" ht="22.5" customHeight="1">
      <c r="A58" s="143">
        <v>39</v>
      </c>
      <c r="B58" s="96" t="s">
        <v>210</v>
      </c>
      <c r="C58" s="95" t="s">
        <v>280</v>
      </c>
      <c r="D58" s="145" t="s">
        <v>143</v>
      </c>
      <c r="E58" s="146">
        <f t="shared" si="0"/>
        <v>8369479</v>
      </c>
      <c r="F58" s="271">
        <v>8369479</v>
      </c>
      <c r="G58" s="94"/>
      <c r="H58" s="94"/>
      <c r="I58" s="147"/>
      <c r="J58" s="147"/>
      <c r="K58" s="146"/>
      <c r="L58" s="147"/>
      <c r="M58" s="146"/>
      <c r="N58" s="146"/>
      <c r="O58" s="383">
        <f>F58-xã3!F58</f>
        <v>0</v>
      </c>
      <c r="P58" s="135"/>
    </row>
    <row r="59" spans="1:16" s="706" customFormat="1" ht="22.5" customHeight="1">
      <c r="A59" s="143">
        <v>40</v>
      </c>
      <c r="B59" s="96" t="s">
        <v>211</v>
      </c>
      <c r="C59" s="95" t="s">
        <v>281</v>
      </c>
      <c r="D59" s="145" t="s">
        <v>143</v>
      </c>
      <c r="E59" s="146">
        <f t="shared" si="0"/>
        <v>8265402.5</v>
      </c>
      <c r="F59" s="271">
        <v>8265402.5</v>
      </c>
      <c r="G59" s="94"/>
      <c r="H59" s="94"/>
      <c r="I59" s="147"/>
      <c r="J59" s="147"/>
      <c r="K59" s="146"/>
      <c r="L59" s="147"/>
      <c r="M59" s="146"/>
      <c r="N59" s="146"/>
      <c r="O59" s="383">
        <f>F59-xã3!F59</f>
        <v>0</v>
      </c>
      <c r="P59" s="135"/>
    </row>
    <row r="60" spans="1:16" s="706" customFormat="1" ht="22.5" customHeight="1">
      <c r="A60" s="143">
        <v>41</v>
      </c>
      <c r="B60" s="96" t="s">
        <v>212</v>
      </c>
      <c r="C60" s="95" t="s">
        <v>282</v>
      </c>
      <c r="D60" s="145" t="s">
        <v>143</v>
      </c>
      <c r="E60" s="146">
        <f t="shared" si="0"/>
        <v>5708116</v>
      </c>
      <c r="F60" s="271">
        <v>5708116</v>
      </c>
      <c r="G60" s="94"/>
      <c r="H60" s="94"/>
      <c r="I60" s="147"/>
      <c r="J60" s="147"/>
      <c r="K60" s="146"/>
      <c r="L60" s="147"/>
      <c r="M60" s="146"/>
      <c r="N60" s="146"/>
      <c r="O60" s="383">
        <f>F60-xã3!F60</f>
        <v>0</v>
      </c>
      <c r="P60" s="135"/>
    </row>
    <row r="61" spans="1:16" s="706" customFormat="1" ht="22.5" customHeight="1">
      <c r="A61" s="143">
        <v>42</v>
      </c>
      <c r="B61" s="96" t="s">
        <v>213</v>
      </c>
      <c r="C61" s="95" t="s">
        <v>283</v>
      </c>
      <c r="D61" s="145" t="s">
        <v>143</v>
      </c>
      <c r="E61" s="146">
        <f t="shared" si="0"/>
        <v>6971785</v>
      </c>
      <c r="F61" s="271">
        <f>6971785</f>
        <v>6971785</v>
      </c>
      <c r="G61" s="94"/>
      <c r="H61" s="94"/>
      <c r="I61" s="147"/>
      <c r="J61" s="147"/>
      <c r="K61" s="146"/>
      <c r="L61" s="147"/>
      <c r="M61" s="146"/>
      <c r="N61" s="146"/>
      <c r="O61" s="383">
        <f>F61-xã3!F61</f>
        <v>0</v>
      </c>
      <c r="P61" s="135"/>
    </row>
    <row r="62" spans="1:16" s="706" customFormat="1" ht="22.5" customHeight="1">
      <c r="A62" s="143">
        <v>43</v>
      </c>
      <c r="B62" s="96" t="s">
        <v>609</v>
      </c>
      <c r="C62" s="95" t="s">
        <v>610</v>
      </c>
      <c r="D62" s="145" t="s">
        <v>143</v>
      </c>
      <c r="E62" s="146">
        <f t="shared" si="0"/>
        <v>4616764</v>
      </c>
      <c r="F62" s="271">
        <v>4616764</v>
      </c>
      <c r="G62" s="94"/>
      <c r="H62" s="94"/>
      <c r="I62" s="147"/>
      <c r="J62" s="147"/>
      <c r="K62" s="146"/>
      <c r="L62" s="147"/>
      <c r="M62" s="146"/>
      <c r="N62" s="146"/>
      <c r="O62" s="383">
        <f>F62-xã3!F62</f>
        <v>0</v>
      </c>
      <c r="P62" s="135"/>
    </row>
    <row r="63" spans="1:16" s="706" customFormat="1" ht="22.5" customHeight="1">
      <c r="A63" s="143">
        <v>44</v>
      </c>
      <c r="B63" s="96" t="s">
        <v>214</v>
      </c>
      <c r="C63" s="95" t="s">
        <v>284</v>
      </c>
      <c r="D63" s="145" t="s">
        <v>143</v>
      </c>
      <c r="E63" s="146">
        <f t="shared" si="0"/>
        <v>7288931</v>
      </c>
      <c r="F63" s="271">
        <v>7288931</v>
      </c>
      <c r="G63" s="94"/>
      <c r="H63" s="94"/>
      <c r="I63" s="147"/>
      <c r="J63" s="147"/>
      <c r="K63" s="146"/>
      <c r="L63" s="147"/>
      <c r="M63" s="146"/>
      <c r="N63" s="146"/>
      <c r="O63" s="383">
        <f>F63-xã3!F63</f>
        <v>0</v>
      </c>
      <c r="P63" s="135"/>
    </row>
    <row r="64" spans="1:16" s="706" customFormat="1" ht="22.5" customHeight="1">
      <c r="A64" s="143">
        <v>45</v>
      </c>
      <c r="B64" s="96" t="s">
        <v>215</v>
      </c>
      <c r="C64" s="95" t="s">
        <v>285</v>
      </c>
      <c r="D64" s="145" t="s">
        <v>143</v>
      </c>
      <c r="E64" s="146">
        <f t="shared" si="0"/>
        <v>7882473</v>
      </c>
      <c r="F64" s="271">
        <v>7882473</v>
      </c>
      <c r="G64" s="94"/>
      <c r="H64" s="94"/>
      <c r="I64" s="147"/>
      <c r="J64" s="147"/>
      <c r="K64" s="146"/>
      <c r="L64" s="147"/>
      <c r="M64" s="146"/>
      <c r="N64" s="146"/>
      <c r="O64" s="383">
        <f>F64-xã3!F64</f>
        <v>0</v>
      </c>
      <c r="P64" s="135"/>
    </row>
    <row r="65" spans="1:16" s="706" customFormat="1" ht="22.5" customHeight="1">
      <c r="A65" s="143">
        <v>46</v>
      </c>
      <c r="B65" s="96" t="s">
        <v>216</v>
      </c>
      <c r="C65" s="95" t="s">
        <v>286</v>
      </c>
      <c r="D65" s="145" t="s">
        <v>143</v>
      </c>
      <c r="E65" s="146">
        <f t="shared" si="0"/>
        <v>7652715</v>
      </c>
      <c r="F65" s="271">
        <v>7652715</v>
      </c>
      <c r="G65" s="94"/>
      <c r="H65" s="94"/>
      <c r="I65" s="147"/>
      <c r="J65" s="147"/>
      <c r="K65" s="146"/>
      <c r="L65" s="147"/>
      <c r="M65" s="146"/>
      <c r="N65" s="146"/>
      <c r="O65" s="383">
        <f>F65-xã3!F65</f>
        <v>0</v>
      </c>
      <c r="P65" s="135"/>
    </row>
    <row r="66" spans="1:16" s="706" customFormat="1" ht="22.5" customHeight="1">
      <c r="A66" s="143">
        <v>47</v>
      </c>
      <c r="B66" s="96" t="s">
        <v>217</v>
      </c>
      <c r="C66" s="95" t="s">
        <v>287</v>
      </c>
      <c r="D66" s="145" t="s">
        <v>143</v>
      </c>
      <c r="E66" s="146">
        <f t="shared" si="0"/>
        <v>8718288</v>
      </c>
      <c r="F66" s="271">
        <f>8718288</f>
        <v>8718288</v>
      </c>
      <c r="G66" s="94"/>
      <c r="H66" s="94"/>
      <c r="I66" s="147"/>
      <c r="J66" s="147"/>
      <c r="K66" s="146"/>
      <c r="L66" s="147"/>
      <c r="M66" s="146"/>
      <c r="N66" s="146"/>
      <c r="O66" s="383">
        <f>F66-xã3!F66</f>
        <v>0</v>
      </c>
      <c r="P66" s="135"/>
    </row>
    <row r="67" spans="1:16" s="12" customFormat="1" ht="22.5" customHeight="1">
      <c r="A67" s="143">
        <v>48</v>
      </c>
      <c r="B67" s="261" t="s">
        <v>761</v>
      </c>
      <c r="C67" s="262" t="s">
        <v>668</v>
      </c>
      <c r="D67" s="142" t="s">
        <v>143</v>
      </c>
      <c r="E67" s="44">
        <f t="shared" si="0"/>
        <v>4927281</v>
      </c>
      <c r="F67" s="312">
        <v>4927281</v>
      </c>
      <c r="G67" s="263"/>
      <c r="H67" s="263"/>
      <c r="I67" s="43"/>
      <c r="J67" s="43"/>
      <c r="K67" s="44"/>
      <c r="L67" s="43"/>
      <c r="M67" s="44"/>
      <c r="N67" s="44"/>
      <c r="O67" s="383">
        <f>F67-xã3!F67</f>
        <v>0</v>
      </c>
      <c r="P67" s="11"/>
    </row>
    <row r="68" spans="1:16" s="706" customFormat="1" ht="22.5" customHeight="1">
      <c r="A68" s="143">
        <v>49</v>
      </c>
      <c r="B68" s="96" t="s">
        <v>207</v>
      </c>
      <c r="C68" s="95" t="s">
        <v>277</v>
      </c>
      <c r="D68" s="145" t="s">
        <v>143</v>
      </c>
      <c r="E68" s="146">
        <f t="shared" si="0"/>
        <v>8518479</v>
      </c>
      <c r="F68" s="271">
        <v>8518479</v>
      </c>
      <c r="G68" s="94"/>
      <c r="H68" s="94"/>
      <c r="I68" s="147"/>
      <c r="J68" s="147"/>
      <c r="K68" s="146"/>
      <c r="L68" s="147"/>
      <c r="M68" s="146"/>
      <c r="N68" s="146"/>
      <c r="O68" s="383">
        <f>F68-xã3!F68</f>
        <v>0</v>
      </c>
      <c r="P68" s="135"/>
    </row>
    <row r="69" spans="1:16" s="706" customFormat="1" ht="22.5" customHeight="1">
      <c r="A69" s="143">
        <v>50</v>
      </c>
      <c r="B69" s="96" t="s">
        <v>219</v>
      </c>
      <c r="C69" s="95" t="s">
        <v>289</v>
      </c>
      <c r="D69" s="145" t="s">
        <v>143</v>
      </c>
      <c r="E69" s="146">
        <f t="shared" si="0"/>
        <v>6546390</v>
      </c>
      <c r="F69" s="271">
        <v>6546390</v>
      </c>
      <c r="G69" s="94"/>
      <c r="H69" s="94"/>
      <c r="I69" s="147"/>
      <c r="J69" s="147"/>
      <c r="K69" s="146"/>
      <c r="L69" s="147"/>
      <c r="M69" s="146"/>
      <c r="N69" s="146"/>
      <c r="O69" s="383">
        <f>F69-xã3!F69</f>
        <v>0</v>
      </c>
      <c r="P69" s="135"/>
    </row>
    <row r="70" spans="1:16" s="706" customFormat="1" ht="22.5" customHeight="1">
      <c r="A70" s="143">
        <v>51</v>
      </c>
      <c r="B70" s="96" t="s">
        <v>220</v>
      </c>
      <c r="C70" s="95" t="s">
        <v>290</v>
      </c>
      <c r="D70" s="145" t="s">
        <v>143</v>
      </c>
      <c r="E70" s="146">
        <f t="shared" si="0"/>
        <v>6546390</v>
      </c>
      <c r="F70" s="271">
        <v>6546390</v>
      </c>
      <c r="G70" s="94"/>
      <c r="H70" s="94"/>
      <c r="I70" s="147"/>
      <c r="J70" s="147"/>
      <c r="K70" s="146"/>
      <c r="L70" s="147"/>
      <c r="M70" s="146"/>
      <c r="N70" s="146"/>
      <c r="O70" s="383">
        <f>F70-xã3!F70</f>
        <v>0</v>
      </c>
      <c r="P70" s="135"/>
    </row>
    <row r="71" spans="1:16" s="706" customFormat="1" ht="22.5" customHeight="1">
      <c r="A71" s="143">
        <v>52</v>
      </c>
      <c r="B71" s="96" t="s">
        <v>201</v>
      </c>
      <c r="C71" s="95" t="s">
        <v>271</v>
      </c>
      <c r="D71" s="145" t="s">
        <v>143</v>
      </c>
      <c r="E71" s="146">
        <f t="shared" si="0"/>
        <v>6695390</v>
      </c>
      <c r="F71" s="271">
        <v>6695390</v>
      </c>
      <c r="G71" s="94"/>
      <c r="H71" s="94"/>
      <c r="I71" s="147"/>
      <c r="J71" s="147"/>
      <c r="K71" s="146"/>
      <c r="L71" s="147"/>
      <c r="M71" s="146"/>
      <c r="N71" s="146"/>
      <c r="O71" s="383">
        <f>F71-xã3!F71</f>
        <v>0</v>
      </c>
      <c r="P71" s="135"/>
    </row>
    <row r="72" spans="1:16" s="12" customFormat="1" ht="22.5" customHeight="1">
      <c r="A72" s="143">
        <v>53</v>
      </c>
      <c r="B72" s="261" t="s">
        <v>224</v>
      </c>
      <c r="C72" s="262" t="s">
        <v>294</v>
      </c>
      <c r="D72" s="142" t="s">
        <v>143</v>
      </c>
      <c r="E72" s="44">
        <f t="shared" si="0"/>
        <v>5857116</v>
      </c>
      <c r="F72" s="312">
        <v>5857116</v>
      </c>
      <c r="G72" s="263"/>
      <c r="H72" s="263"/>
      <c r="I72" s="43"/>
      <c r="J72" s="43"/>
      <c r="K72" s="44"/>
      <c r="L72" s="43"/>
      <c r="M72" s="44"/>
      <c r="N72" s="44"/>
      <c r="O72" s="383">
        <f>F72-xã3!F72</f>
        <v>0</v>
      </c>
      <c r="P72" s="11"/>
    </row>
    <row r="73" spans="1:16" s="706" customFormat="1" ht="22.5" customHeight="1">
      <c r="A73" s="143">
        <v>54</v>
      </c>
      <c r="B73" s="96" t="s">
        <v>225</v>
      </c>
      <c r="C73" s="95" t="s">
        <v>295</v>
      </c>
      <c r="D73" s="145" t="s">
        <v>143</v>
      </c>
      <c r="E73" s="146">
        <f t="shared" si="0"/>
        <v>7652715</v>
      </c>
      <c r="F73" s="271">
        <v>7652715</v>
      </c>
      <c r="G73" s="94"/>
      <c r="H73" s="94"/>
      <c r="I73" s="147"/>
      <c r="J73" s="147"/>
      <c r="K73" s="146"/>
      <c r="L73" s="147"/>
      <c r="M73" s="146"/>
      <c r="N73" s="146"/>
      <c r="O73" s="383">
        <f>F73-xã3!F73</f>
        <v>631835</v>
      </c>
      <c r="P73" s="135"/>
    </row>
    <row r="74" spans="1:16" s="706" customFormat="1" ht="24.75" customHeight="1">
      <c r="A74" s="143">
        <v>55</v>
      </c>
      <c r="B74" s="96" t="s">
        <v>564</v>
      </c>
      <c r="C74" s="95" t="s">
        <v>565</v>
      </c>
      <c r="D74" s="145" t="s">
        <v>143</v>
      </c>
      <c r="E74" s="146">
        <f>F74</f>
        <v>5508304</v>
      </c>
      <c r="F74" s="271">
        <v>5508304</v>
      </c>
      <c r="G74" s="94"/>
      <c r="H74" s="94"/>
      <c r="I74" s="147"/>
      <c r="J74" s="147"/>
      <c r="K74" s="146"/>
      <c r="L74" s="147"/>
      <c r="M74" s="146"/>
      <c r="N74" s="146"/>
      <c r="O74" s="383">
        <f>F74-xã3!F74</f>
        <v>0</v>
      </c>
      <c r="P74" s="135"/>
    </row>
    <row r="75" spans="1:16" s="12" customFormat="1" ht="22.5" customHeight="1">
      <c r="A75" s="143">
        <v>56</v>
      </c>
      <c r="B75" s="261" t="s">
        <v>706</v>
      </c>
      <c r="C75" s="262" t="s">
        <v>762</v>
      </c>
      <c r="D75" s="142" t="s">
        <v>143</v>
      </c>
      <c r="E75" s="44">
        <f>F75</f>
        <v>3392320</v>
      </c>
      <c r="F75" s="312">
        <v>3392320</v>
      </c>
      <c r="G75" s="263"/>
      <c r="H75" s="263"/>
      <c r="I75" s="43"/>
      <c r="J75" s="43"/>
      <c r="K75" s="44"/>
      <c r="L75" s="43"/>
      <c r="M75" s="44"/>
      <c r="N75" s="44"/>
      <c r="O75" s="383">
        <f>F75-xã3!F75</f>
        <v>0</v>
      </c>
      <c r="P75" s="11"/>
    </row>
    <row r="76" spans="1:16" s="706" customFormat="1" ht="22.5" customHeight="1">
      <c r="A76" s="143">
        <v>57</v>
      </c>
      <c r="B76" s="96" t="s">
        <v>226</v>
      </c>
      <c r="C76" s="95" t="s">
        <v>296</v>
      </c>
      <c r="D76" s="145" t="s">
        <v>143</v>
      </c>
      <c r="E76" s="146">
        <f t="shared" si="0"/>
        <v>7437931</v>
      </c>
      <c r="F76" s="271">
        <v>7437931</v>
      </c>
      <c r="G76" s="94"/>
      <c r="H76" s="94"/>
      <c r="I76" s="147"/>
      <c r="J76" s="147"/>
      <c r="K76" s="146"/>
      <c r="L76" s="147"/>
      <c r="M76" s="146"/>
      <c r="N76" s="146"/>
      <c r="O76" s="383">
        <f>F76-xã3!F76</f>
        <v>0</v>
      </c>
      <c r="P76" s="135"/>
    </row>
    <row r="77" spans="1:16" s="706" customFormat="1" ht="22.5" customHeight="1">
      <c r="A77" s="143">
        <v>58</v>
      </c>
      <c r="B77" s="96" t="s">
        <v>227</v>
      </c>
      <c r="C77" s="95" t="s">
        <v>297</v>
      </c>
      <c r="D77" s="145" t="s">
        <v>143</v>
      </c>
      <c r="E77" s="146">
        <f t="shared" si="0"/>
        <v>7733473</v>
      </c>
      <c r="F77" s="271">
        <v>7733473</v>
      </c>
      <c r="G77" s="94"/>
      <c r="H77" s="94"/>
      <c r="I77" s="147"/>
      <c r="J77" s="147"/>
      <c r="K77" s="146"/>
      <c r="L77" s="147"/>
      <c r="M77" s="146"/>
      <c r="N77" s="146"/>
      <c r="O77" s="383">
        <f>F77-xã3!F77</f>
        <v>0</v>
      </c>
      <c r="P77" s="135"/>
    </row>
    <row r="78" spans="1:16" s="12" customFormat="1" ht="22.5" customHeight="1">
      <c r="A78" s="143">
        <v>59</v>
      </c>
      <c r="B78" s="261" t="s">
        <v>669</v>
      </c>
      <c r="C78" s="262" t="s">
        <v>670</v>
      </c>
      <c r="D78" s="142" t="s">
        <v>143</v>
      </c>
      <c r="E78" s="44">
        <f t="shared" si="0"/>
        <v>4306249</v>
      </c>
      <c r="F78" s="312">
        <v>4306249</v>
      </c>
      <c r="G78" s="263"/>
      <c r="H78" s="263"/>
      <c r="I78" s="43"/>
      <c r="J78" s="43"/>
      <c r="K78" s="44"/>
      <c r="L78" s="43"/>
      <c r="M78" s="44"/>
      <c r="N78" s="44"/>
      <c r="O78" s="383">
        <f>F78-xã3!F78</f>
        <v>0</v>
      </c>
      <c r="P78" s="11"/>
    </row>
    <row r="79" spans="1:16" s="706" customFormat="1" ht="22.5" customHeight="1">
      <c r="A79" s="143">
        <v>60</v>
      </c>
      <c r="B79" s="96" t="s">
        <v>228</v>
      </c>
      <c r="C79" s="95" t="s">
        <v>298</v>
      </c>
      <c r="D79" s="145" t="s">
        <v>143</v>
      </c>
      <c r="E79" s="146">
        <f t="shared" si="0"/>
        <v>6250848</v>
      </c>
      <c r="F79" s="271">
        <v>6250848</v>
      </c>
      <c r="G79" s="94"/>
      <c r="H79" s="94"/>
      <c r="I79" s="147"/>
      <c r="J79" s="147"/>
      <c r="K79" s="146"/>
      <c r="L79" s="147"/>
      <c r="M79" s="146"/>
      <c r="N79" s="146"/>
      <c r="O79" s="383">
        <f>F79-xã3!F79</f>
        <v>0</v>
      </c>
      <c r="P79" s="135"/>
    </row>
    <row r="80" spans="1:16" s="12" customFormat="1" ht="22.5" customHeight="1">
      <c r="A80" s="143">
        <v>61</v>
      </c>
      <c r="B80" s="261" t="s">
        <v>230</v>
      </c>
      <c r="C80" s="262" t="s">
        <v>300</v>
      </c>
      <c r="D80" s="142" t="s">
        <v>143</v>
      </c>
      <c r="E80" s="44">
        <f t="shared" si="0"/>
        <v>10527148</v>
      </c>
      <c r="F80" s="312">
        <v>10527148</v>
      </c>
      <c r="G80" s="263"/>
      <c r="H80" s="263"/>
      <c r="I80" s="43"/>
      <c r="J80" s="43"/>
      <c r="K80" s="44"/>
      <c r="L80" s="43"/>
      <c r="M80" s="44"/>
      <c r="N80" s="44"/>
      <c r="O80" s="383">
        <f>F80-xã3!F80</f>
        <v>0</v>
      </c>
      <c r="P80" s="11"/>
    </row>
    <row r="81" spans="1:17" s="706" customFormat="1" ht="22.5" customHeight="1">
      <c r="A81" s="143">
        <v>62</v>
      </c>
      <c r="B81" s="96" t="s">
        <v>231</v>
      </c>
      <c r="C81" s="95" t="s">
        <v>301</v>
      </c>
      <c r="D81" s="145" t="s">
        <v>143</v>
      </c>
      <c r="E81" s="146">
        <f t="shared" si="0"/>
        <v>8012326</v>
      </c>
      <c r="F81" s="271">
        <v>8012326</v>
      </c>
      <c r="G81" s="94"/>
      <c r="H81" s="94"/>
      <c r="I81" s="147"/>
      <c r="J81" s="147"/>
      <c r="K81" s="146"/>
      <c r="L81" s="147"/>
      <c r="M81" s="146"/>
      <c r="N81" s="146"/>
      <c r="O81" s="383">
        <f>F81-xã3!F81</f>
        <v>0</v>
      </c>
      <c r="P81" s="135"/>
    </row>
    <row r="82" spans="1:17" s="706" customFormat="1" ht="22.5" customHeight="1">
      <c r="A82" s="143">
        <v>63</v>
      </c>
      <c r="B82" s="96" t="s">
        <v>232</v>
      </c>
      <c r="C82" s="95" t="s">
        <v>302</v>
      </c>
      <c r="D82" s="145" t="s">
        <v>143</v>
      </c>
      <c r="E82" s="146">
        <f t="shared" si="0"/>
        <v>7120784</v>
      </c>
      <c r="F82" s="271">
        <f>7120784</f>
        <v>7120784</v>
      </c>
      <c r="G82" s="94"/>
      <c r="H82" s="94"/>
      <c r="I82" s="147"/>
      <c r="J82" s="147"/>
      <c r="K82" s="146"/>
      <c r="L82" s="147"/>
      <c r="M82" s="146"/>
      <c r="N82" s="146"/>
      <c r="O82" s="383">
        <f>F82-xã3!F82</f>
        <v>0</v>
      </c>
      <c r="P82" s="135"/>
    </row>
    <row r="83" spans="1:17" s="706" customFormat="1" ht="22.5" customHeight="1">
      <c r="A83" s="143">
        <v>64</v>
      </c>
      <c r="B83" s="96" t="s">
        <v>421</v>
      </c>
      <c r="C83" s="95" t="s">
        <v>422</v>
      </c>
      <c r="D83" s="145" t="s">
        <v>143</v>
      </c>
      <c r="E83" s="146">
        <f t="shared" si="0"/>
        <v>5072109</v>
      </c>
      <c r="F83" s="271">
        <v>5072109</v>
      </c>
      <c r="G83" s="94"/>
      <c r="H83" s="94"/>
      <c r="I83" s="147"/>
      <c r="J83" s="147"/>
      <c r="K83" s="146"/>
      <c r="L83" s="147"/>
      <c r="M83" s="146"/>
      <c r="N83" s="146"/>
      <c r="O83" s="383">
        <f>F83-xã3!F83</f>
        <v>0</v>
      </c>
      <c r="P83" s="135"/>
    </row>
    <row r="84" spans="1:17" s="706" customFormat="1" ht="24.75" customHeight="1">
      <c r="A84" s="143">
        <v>65</v>
      </c>
      <c r="B84" s="96" t="s">
        <v>79</v>
      </c>
      <c r="C84" s="95" t="s">
        <v>129</v>
      </c>
      <c r="D84" s="145" t="s">
        <v>143</v>
      </c>
      <c r="E84" s="146">
        <f t="shared" si="0"/>
        <v>7120784</v>
      </c>
      <c r="F84" s="271">
        <f>7120784</f>
        <v>7120784</v>
      </c>
      <c r="G84" s="94"/>
      <c r="H84" s="94"/>
      <c r="I84" s="147"/>
      <c r="J84" s="147"/>
      <c r="K84" s="146"/>
      <c r="L84" s="147"/>
      <c r="M84" s="146"/>
      <c r="N84" s="146"/>
      <c r="O84" s="383">
        <f>F84-xã3!F84</f>
        <v>0</v>
      </c>
      <c r="P84" s="135"/>
    </row>
    <row r="85" spans="1:17" s="706" customFormat="1" ht="27.75" customHeight="1">
      <c r="A85" s="143">
        <v>66</v>
      </c>
      <c r="B85" s="96" t="s">
        <v>233</v>
      </c>
      <c r="C85" s="95" t="s">
        <v>303</v>
      </c>
      <c r="D85" s="145" t="s">
        <v>143</v>
      </c>
      <c r="E85" s="146">
        <f t="shared" si="0"/>
        <v>8050619</v>
      </c>
      <c r="F85" s="271">
        <v>8050619</v>
      </c>
      <c r="G85" s="94"/>
      <c r="H85" s="94"/>
      <c r="I85" s="147"/>
      <c r="J85" s="147"/>
      <c r="K85" s="146"/>
      <c r="L85" s="147"/>
      <c r="M85" s="146"/>
      <c r="N85" s="146"/>
      <c r="O85" s="383">
        <f>F85-xã3!F85</f>
        <v>0</v>
      </c>
      <c r="P85" s="135"/>
    </row>
    <row r="86" spans="1:17" s="706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8480931</v>
      </c>
      <c r="F86" s="271">
        <v>8480931</v>
      </c>
      <c r="G86" s="94"/>
      <c r="H86" s="94"/>
      <c r="I86" s="147"/>
      <c r="J86" s="147"/>
      <c r="K86" s="146"/>
      <c r="L86" s="147"/>
      <c r="M86" s="146"/>
      <c r="N86" s="146"/>
      <c r="O86" s="383">
        <f>F86-xã3!F86</f>
        <v>0</v>
      </c>
      <c r="P86" s="135"/>
    </row>
    <row r="87" spans="1:17" s="706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10298880</v>
      </c>
      <c r="F87" s="271">
        <v>10298880</v>
      </c>
      <c r="G87" s="94"/>
      <c r="H87" s="94"/>
      <c r="I87" s="147"/>
      <c r="J87" s="147"/>
      <c r="K87" s="146"/>
      <c r="L87" s="147"/>
      <c r="M87" s="146"/>
      <c r="N87" s="146"/>
      <c r="O87" s="383">
        <f>F87-xã3!F87</f>
        <v>0</v>
      </c>
      <c r="P87" s="135"/>
    </row>
    <row r="88" spans="1:17" s="706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6880961</v>
      </c>
      <c r="F88" s="271">
        <v>6880961</v>
      </c>
      <c r="G88" s="94"/>
      <c r="H88" s="94"/>
      <c r="I88" s="147"/>
      <c r="J88" s="147"/>
      <c r="K88" s="146"/>
      <c r="L88" s="147"/>
      <c r="M88" s="146"/>
      <c r="N88" s="146"/>
      <c r="O88" s="383">
        <f>F88-xã3!F88</f>
        <v>0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6956066</v>
      </c>
      <c r="F89" s="312">
        <v>6956066</v>
      </c>
      <c r="G89" s="263"/>
      <c r="H89" s="263"/>
      <c r="I89" s="43"/>
      <c r="J89" s="43"/>
      <c r="K89" s="44"/>
      <c r="L89" s="43"/>
      <c r="M89" s="44"/>
      <c r="N89" s="44"/>
      <c r="O89" s="383">
        <f>F89-xã3!F89</f>
        <v>0</v>
      </c>
      <c r="P89" s="11"/>
    </row>
    <row r="90" spans="1:17" s="706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1">F90</f>
        <v>9594553</v>
      </c>
      <c r="F90" s="271">
        <v>9594553</v>
      </c>
      <c r="G90" s="94"/>
      <c r="H90" s="94"/>
      <c r="I90" s="147"/>
      <c r="J90" s="147"/>
      <c r="K90" s="146"/>
      <c r="L90" s="147"/>
      <c r="M90" s="146"/>
      <c r="N90" s="146"/>
      <c r="O90" s="383">
        <f>F90-xã3!F90</f>
        <v>0</v>
      </c>
      <c r="P90" s="135"/>
    </row>
    <row r="91" spans="1:17" s="706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1"/>
        <v>7288931</v>
      </c>
      <c r="F91" s="271">
        <v>7288931</v>
      </c>
      <c r="G91" s="94"/>
      <c r="H91" s="94"/>
      <c r="I91" s="147"/>
      <c r="J91" s="147"/>
      <c r="K91" s="146"/>
      <c r="L91" s="147"/>
      <c r="M91" s="146"/>
      <c r="N91" s="146"/>
      <c r="O91" s="383">
        <f>F91-xã3!F91</f>
        <v>0</v>
      </c>
      <c r="P91" s="135"/>
    </row>
    <row r="92" spans="1:17" s="706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1"/>
        <v>6339950</v>
      </c>
      <c r="F92" s="271">
        <v>6339950</v>
      </c>
      <c r="G92" s="94"/>
      <c r="H92" s="94"/>
      <c r="I92" s="147"/>
      <c r="J92" s="147"/>
      <c r="K92" s="146"/>
      <c r="L92" s="147"/>
      <c r="M92" s="146"/>
      <c r="N92" s="146"/>
      <c r="O92" s="383">
        <f>F92-xã3!F92</f>
        <v>0</v>
      </c>
      <c r="P92" s="135"/>
    </row>
    <row r="93" spans="1:17" s="706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1"/>
        <v>7882473</v>
      </c>
      <c r="F93" s="271">
        <v>7882473</v>
      </c>
      <c r="G93" s="94"/>
      <c r="H93" s="94"/>
      <c r="I93" s="147"/>
      <c r="J93" s="147"/>
      <c r="K93" s="146"/>
      <c r="L93" s="147"/>
      <c r="M93" s="146"/>
      <c r="N93" s="146"/>
      <c r="O93" s="383">
        <f>F93-xã3!F93</f>
        <v>0</v>
      </c>
      <c r="P93" s="135"/>
    </row>
    <row r="94" spans="1:17" s="706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706" customFormat="1" ht="21.75" customHeight="1">
      <c r="A95" s="865" t="s">
        <v>802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706" customFormat="1" ht="22.5" customHeight="1">
      <c r="A96" s="861" t="s">
        <v>801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706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706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706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706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706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706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706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706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706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706" customFormat="1" ht="15.4" customHeight="1">
      <c r="A107" s="389">
        <v>1</v>
      </c>
      <c r="B107" s="387" t="s">
        <v>681</v>
      </c>
      <c r="C107" s="388">
        <v>870309.0000000596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706" customFormat="1" ht="15.4" customHeight="1">
      <c r="A108" s="384">
        <v>2</v>
      </c>
      <c r="B108" s="387" t="s">
        <v>683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706" customFormat="1" ht="15.4" customHeight="1">
      <c r="A109" s="389">
        <v>3</v>
      </c>
      <c r="B109" s="387" t="s">
        <v>685</v>
      </c>
      <c r="C109" s="385">
        <v>0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706" customFormat="1" ht="15.4" customHeight="1">
      <c r="A110" s="384">
        <v>4</v>
      </c>
      <c r="B110" s="387" t="s">
        <v>690</v>
      </c>
      <c r="C110" s="385">
        <v>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706" customFormat="1" ht="15.4" customHeight="1">
      <c r="A111" s="389">
        <v>5</v>
      </c>
      <c r="B111" s="387" t="s">
        <v>686</v>
      </c>
      <c r="C111" s="385">
        <v>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706" customFormat="1" ht="15.4" customHeight="1">
      <c r="A112" s="384">
        <v>6</v>
      </c>
      <c r="B112" s="387" t="s">
        <v>684</v>
      </c>
      <c r="C112" s="385">
        <v>417557.60000002384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706" customFormat="1" ht="18.75" customHeight="1">
      <c r="A113" s="389">
        <v>7</v>
      </c>
      <c r="B113" s="387" t="s">
        <v>689</v>
      </c>
      <c r="C113" s="385">
        <v>0</v>
      </c>
      <c r="D113" s="180"/>
      <c r="E113" s="180"/>
      <c r="F113" s="180"/>
      <c r="G113" s="180"/>
      <c r="H113" s="180"/>
      <c r="I113" s="180"/>
      <c r="P113" s="187"/>
    </row>
    <row r="114" spans="1:17" s="706" customFormat="1" ht="18.75" customHeight="1">
      <c r="A114" s="384">
        <v>8</v>
      </c>
      <c r="B114" s="387" t="s">
        <v>687</v>
      </c>
      <c r="C114" s="385">
        <v>53537.189999999944</v>
      </c>
      <c r="D114" s="180"/>
      <c r="E114" s="180"/>
      <c r="F114" s="180"/>
      <c r="G114" s="180"/>
      <c r="H114" s="180"/>
      <c r="I114" s="180"/>
      <c r="P114" s="187"/>
    </row>
    <row r="115" spans="1:17" s="706" customFormat="1" ht="18.75" customHeight="1">
      <c r="A115" s="389">
        <v>9</v>
      </c>
      <c r="B115" s="387" t="s">
        <v>688</v>
      </c>
      <c r="C115" s="385">
        <v>0</v>
      </c>
      <c r="D115" s="373"/>
      <c r="E115" s="180"/>
      <c r="F115" s="180"/>
      <c r="G115" s="180"/>
      <c r="H115" s="180"/>
      <c r="I115" s="180"/>
      <c r="J115" s="703"/>
      <c r="K115" s="885"/>
      <c r="L115" s="885"/>
      <c r="M115" s="885"/>
      <c r="N115" s="885"/>
      <c r="O115" s="885"/>
      <c r="P115" s="885"/>
    </row>
    <row r="116" spans="1:17" s="706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703"/>
      <c r="K116" s="709"/>
      <c r="L116" s="886" t="s">
        <v>729</v>
      </c>
      <c r="M116" s="886"/>
      <c r="N116" s="886"/>
      <c r="O116" s="886"/>
      <c r="P116" s="886"/>
      <c r="Q116" s="886"/>
    </row>
    <row r="117" spans="1:17" s="706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703"/>
      <c r="K117" s="709"/>
      <c r="L117" s="710"/>
      <c r="M117" s="710"/>
      <c r="N117" s="710"/>
      <c r="O117" s="710"/>
      <c r="P117" s="710"/>
      <c r="Q117" s="710"/>
    </row>
    <row r="118" spans="1:17" s="706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706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706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706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706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706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706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706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706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706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706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706" customFormat="1">
      <c r="C129" s="181"/>
    </row>
  </sheetData>
  <mergeCells count="56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B105:C105"/>
    <mergeCell ref="K115:P115"/>
    <mergeCell ref="L116:Q116"/>
    <mergeCell ref="A118:C118"/>
    <mergeCell ref="E118:H118"/>
    <mergeCell ref="J118:O118"/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 codeName="Sheet29">
    <tabColor rgb="FFFFFF00"/>
  </sheetPr>
  <dimension ref="A1:R129"/>
  <sheetViews>
    <sheetView showGridLines="0" workbookViewId="0">
      <selection activeCell="E110" sqref="E110:F111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5" width="14.5" style="671" customWidth="1"/>
    <col min="6" max="6" width="15.83203125" style="671" bestFit="1" customWidth="1"/>
    <col min="7" max="8" width="14.6640625" style="671" hidden="1" customWidth="1"/>
    <col min="9" max="9" width="15.1640625" style="671" bestFit="1" customWidth="1"/>
    <col min="10" max="10" width="9.83203125" style="671" customWidth="1"/>
    <col min="11" max="11" width="8.1640625" style="671" bestFit="1" customWidth="1"/>
    <col min="12" max="12" width="11.1640625" style="671" customWidth="1"/>
    <col min="13" max="13" width="9.83203125" style="671" bestFit="1" customWidth="1"/>
    <col min="14" max="14" width="12" style="671" customWidth="1"/>
    <col min="15" max="15" width="16.5" style="671" customWidth="1"/>
    <col min="16" max="16" width="16.83203125" style="671" customWidth="1"/>
    <col min="17" max="17" width="23.1640625" style="671" customWidth="1"/>
    <col min="18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782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680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680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680" customFormat="1" ht="74.25" customHeight="1">
      <c r="A16" s="881"/>
      <c r="B16" s="881"/>
      <c r="C16" s="681" t="s">
        <v>17</v>
      </c>
      <c r="D16" s="681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682">
        <v>1</v>
      </c>
      <c r="B17" s="682">
        <v>2</v>
      </c>
      <c r="C17" s="874">
        <v>3</v>
      </c>
      <c r="D17" s="874"/>
      <c r="E17" s="682">
        <v>4</v>
      </c>
      <c r="F17" s="682">
        <v>5</v>
      </c>
      <c r="G17" s="682">
        <v>5</v>
      </c>
      <c r="H17" s="682">
        <v>5</v>
      </c>
      <c r="I17" s="682">
        <v>6</v>
      </c>
      <c r="J17" s="682">
        <v>7</v>
      </c>
      <c r="K17" s="682">
        <v>8</v>
      </c>
      <c r="L17" s="682">
        <v>9</v>
      </c>
      <c r="M17" s="682">
        <v>10</v>
      </c>
      <c r="N17" s="682">
        <v>11</v>
      </c>
      <c r="O17" s="682">
        <v>12</v>
      </c>
      <c r="P17" s="240"/>
    </row>
    <row r="18" spans="1:18" s="680" customFormat="1" ht="19.5" customHeight="1">
      <c r="A18" s="242"/>
      <c r="B18" s="875" t="s">
        <v>7</v>
      </c>
      <c r="C18" s="875"/>
      <c r="D18" s="875"/>
      <c r="E18" s="243">
        <f>SUM(E20:E93)</f>
        <v>566193774.5</v>
      </c>
      <c r="F18" s="243">
        <f>SUM(F20:F93)</f>
        <v>566193774.5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77735</v>
      </c>
      <c r="P18" s="178"/>
      <c r="Q18" s="390"/>
    </row>
    <row r="19" spans="1:18" s="680" customFormat="1">
      <c r="A19" s="258" t="s">
        <v>25</v>
      </c>
      <c r="B19" s="876" t="s">
        <v>26</v>
      </c>
      <c r="C19" s="877"/>
      <c r="D19" s="878"/>
      <c r="E19" s="146">
        <f>SUM(E20:E93)</f>
        <v>566193774.5</v>
      </c>
      <c r="F19" s="146">
        <f>SUM(F20:F93)</f>
        <v>566193774.5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77735</v>
      </c>
      <c r="P19" s="243">
        <f>557152665-1985109</f>
        <v>555167556</v>
      </c>
      <c r="Q19" s="597" t="e">
        <f>F19-#REF!</f>
        <v>#REF!</v>
      </c>
    </row>
    <row r="20" spans="1:18" s="680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>
        <f>F20-xã2!F20</f>
        <v>0</v>
      </c>
      <c r="P20" s="271"/>
    </row>
    <row r="21" spans="1:18" s="680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>
        <f>F21-xã2!F21</f>
        <v>0</v>
      </c>
      <c r="P21" s="271"/>
    </row>
    <row r="22" spans="1:18" s="680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8609153</v>
      </c>
      <c r="F22" s="271">
        <v>8609153</v>
      </c>
      <c r="G22" s="94"/>
      <c r="H22" s="94"/>
      <c r="I22" s="147"/>
      <c r="J22" s="147"/>
      <c r="K22" s="146"/>
      <c r="L22" s="146"/>
      <c r="M22" s="146"/>
      <c r="N22" s="146"/>
      <c r="O22" s="383">
        <f>F22-xã2!F22</f>
        <v>0</v>
      </c>
      <c r="P22" s="271"/>
    </row>
    <row r="23" spans="1:18" s="680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>
        <f>F23-xã2!F23</f>
        <v>0</v>
      </c>
      <c r="P23" s="135"/>
      <c r="Q23" s="135"/>
    </row>
    <row r="24" spans="1:18" s="680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>
        <f>F24-xã2!F24</f>
        <v>0</v>
      </c>
      <c r="P24" s="135"/>
    </row>
    <row r="25" spans="1:18" s="680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>
        <f>F25-xã2!F25</f>
        <v>0</v>
      </c>
      <c r="P25" s="135"/>
    </row>
    <row r="26" spans="1:18" s="680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9648123</v>
      </c>
      <c r="F26" s="271">
        <v>9648123</v>
      </c>
      <c r="G26" s="94"/>
      <c r="H26" s="94"/>
      <c r="I26" s="147"/>
      <c r="J26" s="147"/>
      <c r="K26" s="146"/>
      <c r="L26" s="146"/>
      <c r="M26" s="146"/>
      <c r="N26" s="146"/>
      <c r="O26" s="383">
        <f>F26-xã2!F26</f>
        <v>0</v>
      </c>
      <c r="P26" s="135"/>
    </row>
    <row r="27" spans="1:18" s="680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>
        <f>F27-xã2!F27</f>
        <v>0</v>
      </c>
      <c r="P27" s="135"/>
    </row>
    <row r="28" spans="1:18" s="680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>
        <f>F28-xã2!F28</f>
        <v>0</v>
      </c>
      <c r="P28" s="135"/>
      <c r="Q28" s="135"/>
      <c r="R28" s="135"/>
    </row>
    <row r="29" spans="1:18" s="680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>
        <f>F29-xã2!F29</f>
        <v>0</v>
      </c>
      <c r="P29" s="135"/>
      <c r="Q29" s="135"/>
      <c r="R29" s="135"/>
    </row>
    <row r="30" spans="1:18" s="680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>
        <f>F30-xã2!F30</f>
        <v>0</v>
      </c>
      <c r="P30" s="135"/>
    </row>
    <row r="31" spans="1:18" s="680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>
        <f>F31-xã2!F31</f>
        <v>0</v>
      </c>
      <c r="P31" s="135"/>
    </row>
    <row r="32" spans="1:18" s="680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>
        <f>F32-xã2!F32</f>
        <v>0</v>
      </c>
      <c r="P32" s="135"/>
    </row>
    <row r="33" spans="1:16" s="680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>
        <f>F33-xã2!F33</f>
        <v>0</v>
      </c>
      <c r="P33" s="135"/>
    </row>
    <row r="34" spans="1:16" s="680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>
        <f>F34-xã2!F34</f>
        <v>0</v>
      </c>
      <c r="P34" s="135"/>
    </row>
    <row r="35" spans="1:16" s="680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>
        <f>F35-xã2!F35</f>
        <v>0</v>
      </c>
      <c r="P35" s="135"/>
    </row>
    <row r="36" spans="1:16" s="680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>
        <f>F36-xã2!F36</f>
        <v>0</v>
      </c>
      <c r="P36" s="135"/>
    </row>
    <row r="37" spans="1:16" s="680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9069818</v>
      </c>
      <c r="F37" s="271">
        <v>9069818</v>
      </c>
      <c r="G37" s="94"/>
      <c r="H37" s="94"/>
      <c r="I37" s="147"/>
      <c r="J37" s="147"/>
      <c r="K37" s="146"/>
      <c r="L37" s="147"/>
      <c r="M37" s="146"/>
      <c r="N37" s="146"/>
      <c r="O37" s="383">
        <f>F37-xã2!F37</f>
        <v>77735</v>
      </c>
      <c r="P37" s="135"/>
    </row>
    <row r="38" spans="1:16" s="680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>
        <f>F38-xã2!F38</f>
        <v>0</v>
      </c>
      <c r="P38" s="135"/>
    </row>
    <row r="39" spans="1:16" s="680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>
        <f>F39-xã2!F39</f>
        <v>0</v>
      </c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>
        <f>F40-xã2!F40</f>
        <v>0</v>
      </c>
      <c r="P40" s="11"/>
    </row>
    <row r="41" spans="1:16" s="680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>
        <f>F41-xã2!F41</f>
        <v>0</v>
      </c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>
        <f>F42-xã2!F42</f>
        <v>0</v>
      </c>
      <c r="P42" s="11"/>
    </row>
    <row r="43" spans="1:16" s="680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>
        <f>F43-xã2!F43</f>
        <v>0</v>
      </c>
      <c r="P43" s="135"/>
    </row>
    <row r="44" spans="1:16" s="680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>
        <f>F44-xã2!F44</f>
        <v>0</v>
      </c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8036390</v>
      </c>
      <c r="F45" s="312">
        <v>8036390</v>
      </c>
      <c r="G45" s="263"/>
      <c r="H45" s="263"/>
      <c r="I45" s="43"/>
      <c r="J45" s="43"/>
      <c r="K45" s="44"/>
      <c r="L45" s="43"/>
      <c r="M45" s="44"/>
      <c r="N45" s="44"/>
      <c r="O45" s="383">
        <f>F45-xã2!F45</f>
        <v>0</v>
      </c>
      <c r="P45" s="11"/>
    </row>
    <row r="46" spans="1:16" s="12" customFormat="1" ht="22.5" customHeight="1">
      <c r="A46" s="143">
        <v>27</v>
      </c>
      <c r="B46" s="261" t="s">
        <v>759</v>
      </c>
      <c r="C46" s="262" t="s">
        <v>760</v>
      </c>
      <c r="D46" s="142" t="s">
        <v>143</v>
      </c>
      <c r="E46" s="44">
        <f t="shared" si="0"/>
        <v>6956065</v>
      </c>
      <c r="F46" s="312">
        <v>6956065</v>
      </c>
      <c r="G46" s="263"/>
      <c r="H46" s="263"/>
      <c r="I46" s="43"/>
      <c r="J46" s="43"/>
      <c r="K46" s="44"/>
      <c r="L46" s="43"/>
      <c r="M46" s="44"/>
      <c r="N46" s="44"/>
      <c r="O46" s="383">
        <f>F46-xã2!F46</f>
        <v>0</v>
      </c>
      <c r="P46" s="11"/>
    </row>
    <row r="47" spans="1:16" s="680" customFormat="1" ht="22.5" customHeight="1">
      <c r="A47" s="143">
        <v>28</v>
      </c>
      <c r="B47" s="96" t="s">
        <v>197</v>
      </c>
      <c r="C47" s="95" t="s">
        <v>267</v>
      </c>
      <c r="D47" s="145" t="s">
        <v>143</v>
      </c>
      <c r="E47" s="146">
        <f t="shared" si="0"/>
        <v>9749296</v>
      </c>
      <c r="F47" s="271">
        <v>9749296</v>
      </c>
      <c r="G47" s="94"/>
      <c r="H47" s="94"/>
      <c r="I47" s="147"/>
      <c r="J47" s="147"/>
      <c r="K47" s="146"/>
      <c r="L47" s="147"/>
      <c r="M47" s="146"/>
      <c r="N47" s="146"/>
      <c r="O47" s="383">
        <f>F47-xã2!F47</f>
        <v>-382930</v>
      </c>
      <c r="P47" s="135"/>
    </row>
    <row r="48" spans="1:16" s="680" customFormat="1" ht="22.5" customHeight="1">
      <c r="A48" s="143">
        <v>29</v>
      </c>
      <c r="B48" s="96" t="s">
        <v>198</v>
      </c>
      <c r="C48" s="95" t="s">
        <v>268</v>
      </c>
      <c r="D48" s="145" t="s">
        <v>143</v>
      </c>
      <c r="E48" s="146">
        <f t="shared" si="0"/>
        <v>6844390</v>
      </c>
      <c r="F48" s="271">
        <v>6844390</v>
      </c>
      <c r="G48" s="94"/>
      <c r="H48" s="94"/>
      <c r="I48" s="147"/>
      <c r="J48" s="147"/>
      <c r="K48" s="146"/>
      <c r="L48" s="147"/>
      <c r="M48" s="146"/>
      <c r="N48" s="146"/>
      <c r="O48" s="383">
        <f>F48-xã2!F48</f>
        <v>0</v>
      </c>
      <c r="P48" s="135"/>
    </row>
    <row r="49" spans="1:16" s="680" customFormat="1" ht="22.5" customHeight="1">
      <c r="A49" s="143">
        <v>30</v>
      </c>
      <c r="B49" s="96" t="s">
        <v>199</v>
      </c>
      <c r="C49" s="95" t="s">
        <v>269</v>
      </c>
      <c r="D49" s="145" t="s">
        <v>143</v>
      </c>
      <c r="E49" s="146">
        <f t="shared" si="0"/>
        <v>7139931</v>
      </c>
      <c r="F49" s="271">
        <v>7139931</v>
      </c>
      <c r="G49" s="94"/>
      <c r="H49" s="94"/>
      <c r="I49" s="147"/>
      <c r="J49" s="147"/>
      <c r="K49" s="146"/>
      <c r="L49" s="147"/>
      <c r="M49" s="146"/>
      <c r="N49" s="146"/>
      <c r="O49" s="383">
        <f>F49-xã2!F49</f>
        <v>0</v>
      </c>
      <c r="P49" s="135"/>
    </row>
    <row r="50" spans="1:16" s="680" customFormat="1" ht="22.5" customHeight="1">
      <c r="A50" s="143">
        <v>31</v>
      </c>
      <c r="B50" s="96" t="s">
        <v>200</v>
      </c>
      <c r="C50" s="95" t="s">
        <v>270</v>
      </c>
      <c r="D50" s="145" t="s">
        <v>143</v>
      </c>
      <c r="E50" s="146">
        <f t="shared" si="0"/>
        <v>7169880</v>
      </c>
      <c r="F50" s="271">
        <v>7169880</v>
      </c>
      <c r="G50" s="94"/>
      <c r="H50" s="94"/>
      <c r="I50" s="147"/>
      <c r="J50" s="147"/>
      <c r="K50" s="146"/>
      <c r="L50" s="147"/>
      <c r="M50" s="146"/>
      <c r="N50" s="146"/>
      <c r="O50" s="383">
        <f>F50-xã2!F50</f>
        <v>382930</v>
      </c>
      <c r="P50" s="135"/>
    </row>
    <row r="51" spans="1:16" s="680" customFormat="1" ht="22.5" customHeight="1">
      <c r="A51" s="143">
        <v>32</v>
      </c>
      <c r="B51" s="96" t="s">
        <v>202</v>
      </c>
      <c r="C51" s="95" t="s">
        <v>272</v>
      </c>
      <c r="D51" s="145" t="s">
        <v>143</v>
      </c>
      <c r="E51" s="146">
        <f t="shared" si="0"/>
        <v>8913623</v>
      </c>
      <c r="F51" s="271">
        <v>8913623</v>
      </c>
      <c r="G51" s="94"/>
      <c r="H51" s="94"/>
      <c r="I51" s="147"/>
      <c r="J51" s="147"/>
      <c r="K51" s="146"/>
      <c r="L51" s="147"/>
      <c r="M51" s="146"/>
      <c r="N51" s="146"/>
      <c r="O51" s="383">
        <f>F51-xã2!F51</f>
        <v>0</v>
      </c>
      <c r="P51" s="135"/>
    </row>
    <row r="52" spans="1:16" s="680" customFormat="1" ht="22.5" customHeight="1">
      <c r="A52" s="143">
        <v>33</v>
      </c>
      <c r="B52" s="96" t="s">
        <v>203</v>
      </c>
      <c r="C52" s="95" t="s">
        <v>273</v>
      </c>
      <c r="D52" s="145" t="s">
        <v>143</v>
      </c>
      <c r="E52" s="146">
        <f t="shared" si="0"/>
        <v>9797123</v>
      </c>
      <c r="F52" s="271">
        <v>9797123</v>
      </c>
      <c r="G52" s="94"/>
      <c r="H52" s="94"/>
      <c r="I52" s="147"/>
      <c r="J52" s="147"/>
      <c r="K52" s="146"/>
      <c r="L52" s="147"/>
      <c r="M52" s="146"/>
      <c r="N52" s="146"/>
      <c r="O52" s="383">
        <f>F52-xã2!F52</f>
        <v>0</v>
      </c>
      <c r="P52" s="135"/>
    </row>
    <row r="53" spans="1:16" s="12" customFormat="1" ht="22.5" customHeight="1">
      <c r="A53" s="143">
        <v>34</v>
      </c>
      <c r="B53" s="261" t="s">
        <v>204</v>
      </c>
      <c r="C53" s="262" t="s">
        <v>274</v>
      </c>
      <c r="D53" s="142" t="s">
        <v>143</v>
      </c>
      <c r="E53" s="44">
        <f t="shared" si="0"/>
        <v>8667479</v>
      </c>
      <c r="F53" s="312">
        <v>8667479</v>
      </c>
      <c r="G53" s="263"/>
      <c r="H53" s="263"/>
      <c r="I53" s="43"/>
      <c r="J53" s="43"/>
      <c r="K53" s="44"/>
      <c r="L53" s="43"/>
      <c r="M53" s="44"/>
      <c r="N53" s="44"/>
      <c r="O53" s="383">
        <f>F53-xã2!F53</f>
        <v>0</v>
      </c>
      <c r="P53" s="11"/>
    </row>
    <row r="54" spans="1:16" s="680" customFormat="1" ht="22.5" customHeight="1">
      <c r="A54" s="143">
        <v>35</v>
      </c>
      <c r="B54" s="96" t="s">
        <v>205</v>
      </c>
      <c r="C54" s="95" t="s">
        <v>275</v>
      </c>
      <c r="D54" s="145" t="s">
        <v>143</v>
      </c>
      <c r="E54" s="146">
        <f t="shared" si="0"/>
        <v>8667479</v>
      </c>
      <c r="F54" s="271">
        <v>8667479</v>
      </c>
      <c r="G54" s="94"/>
      <c r="H54" s="94"/>
      <c r="I54" s="147"/>
      <c r="J54" s="147"/>
      <c r="K54" s="146"/>
      <c r="L54" s="147"/>
      <c r="M54" s="146"/>
      <c r="N54" s="146"/>
      <c r="O54" s="383">
        <f>F54-xã2!F54</f>
        <v>0</v>
      </c>
      <c r="P54" s="135"/>
    </row>
    <row r="55" spans="1:16" s="680" customFormat="1" ht="22.5" customHeight="1">
      <c r="A55" s="143">
        <v>36</v>
      </c>
      <c r="B55" s="96" t="s">
        <v>206</v>
      </c>
      <c r="C55" s="95" t="s">
        <v>276</v>
      </c>
      <c r="D55" s="145" t="s">
        <v>143</v>
      </c>
      <c r="E55" s="146">
        <f t="shared" si="0"/>
        <v>6990931</v>
      </c>
      <c r="F55" s="271">
        <v>6990931</v>
      </c>
      <c r="G55" s="94"/>
      <c r="H55" s="94"/>
      <c r="I55" s="147"/>
      <c r="J55" s="147"/>
      <c r="K55" s="146"/>
      <c r="L55" s="147"/>
      <c r="M55" s="146"/>
      <c r="N55" s="146"/>
      <c r="O55" s="383">
        <f>F55-xã2!F55</f>
        <v>0</v>
      </c>
      <c r="P55" s="135"/>
    </row>
    <row r="56" spans="1:16" s="680" customFormat="1" ht="22.5" customHeight="1">
      <c r="A56" s="143">
        <v>37</v>
      </c>
      <c r="B56" s="96" t="s">
        <v>208</v>
      </c>
      <c r="C56" s="95" t="s">
        <v>278</v>
      </c>
      <c r="D56" s="145" t="s">
        <v>143</v>
      </c>
      <c r="E56" s="146">
        <f t="shared" si="0"/>
        <v>9663097</v>
      </c>
      <c r="F56" s="271">
        <v>9663097</v>
      </c>
      <c r="G56" s="94"/>
      <c r="H56" s="94"/>
      <c r="I56" s="147"/>
      <c r="J56" s="147"/>
      <c r="K56" s="146"/>
      <c r="L56" s="147"/>
      <c r="M56" s="146"/>
      <c r="N56" s="146"/>
      <c r="O56" s="383">
        <f>F56-xã2!F56</f>
        <v>0</v>
      </c>
      <c r="P56" s="135"/>
    </row>
    <row r="57" spans="1:16" s="680" customFormat="1" ht="22.5" customHeight="1">
      <c r="A57" s="143">
        <v>38</v>
      </c>
      <c r="B57" s="96" t="s">
        <v>209</v>
      </c>
      <c r="C57" s="95" t="s">
        <v>279</v>
      </c>
      <c r="D57" s="145" t="s">
        <v>143</v>
      </c>
      <c r="E57" s="146">
        <f t="shared" si="0"/>
        <v>7288931</v>
      </c>
      <c r="F57" s="271">
        <v>7288931</v>
      </c>
      <c r="G57" s="94"/>
      <c r="H57" s="94"/>
      <c r="I57" s="147"/>
      <c r="J57" s="147"/>
      <c r="K57" s="146"/>
      <c r="L57" s="147"/>
      <c r="M57" s="146"/>
      <c r="N57" s="146"/>
      <c r="O57" s="383">
        <f>F57-xã2!F57</f>
        <v>0</v>
      </c>
      <c r="P57" s="135"/>
    </row>
    <row r="58" spans="1:16" s="680" customFormat="1" ht="22.5" customHeight="1">
      <c r="A58" s="143">
        <v>39</v>
      </c>
      <c r="B58" s="96" t="s">
        <v>210</v>
      </c>
      <c r="C58" s="95" t="s">
        <v>280</v>
      </c>
      <c r="D58" s="145" t="s">
        <v>143</v>
      </c>
      <c r="E58" s="146">
        <f t="shared" si="0"/>
        <v>8369479</v>
      </c>
      <c r="F58" s="271">
        <v>8369479</v>
      </c>
      <c r="G58" s="94"/>
      <c r="H58" s="94"/>
      <c r="I58" s="147"/>
      <c r="J58" s="147"/>
      <c r="K58" s="146"/>
      <c r="L58" s="147"/>
      <c r="M58" s="146"/>
      <c r="N58" s="146"/>
      <c r="O58" s="383">
        <f>F58-xã2!F58</f>
        <v>0</v>
      </c>
      <c r="P58" s="135"/>
    </row>
    <row r="59" spans="1:16" s="680" customFormat="1" ht="22.5" customHeight="1">
      <c r="A59" s="143">
        <v>40</v>
      </c>
      <c r="B59" s="96" t="s">
        <v>211</v>
      </c>
      <c r="C59" s="95" t="s">
        <v>281</v>
      </c>
      <c r="D59" s="145" t="s">
        <v>143</v>
      </c>
      <c r="E59" s="146">
        <f t="shared" si="0"/>
        <v>8265402.5</v>
      </c>
      <c r="F59" s="271">
        <v>8265402.5</v>
      </c>
      <c r="G59" s="94"/>
      <c r="H59" s="94"/>
      <c r="I59" s="147"/>
      <c r="J59" s="147"/>
      <c r="K59" s="146"/>
      <c r="L59" s="147"/>
      <c r="M59" s="146"/>
      <c r="N59" s="146"/>
      <c r="O59" s="383">
        <f>F59-xã2!F59</f>
        <v>0</v>
      </c>
      <c r="P59" s="135"/>
    </row>
    <row r="60" spans="1:16" s="680" customFormat="1" ht="22.5" customHeight="1">
      <c r="A60" s="143">
        <v>41</v>
      </c>
      <c r="B60" s="96" t="s">
        <v>212</v>
      </c>
      <c r="C60" s="95" t="s">
        <v>282</v>
      </c>
      <c r="D60" s="145" t="s">
        <v>143</v>
      </c>
      <c r="E60" s="146">
        <f t="shared" si="0"/>
        <v>5708116</v>
      </c>
      <c r="F60" s="271">
        <v>5708116</v>
      </c>
      <c r="G60" s="94"/>
      <c r="H60" s="94"/>
      <c r="I60" s="147"/>
      <c r="J60" s="147"/>
      <c r="K60" s="146"/>
      <c r="L60" s="147"/>
      <c r="M60" s="146"/>
      <c r="N60" s="146"/>
      <c r="O60" s="383">
        <f>F60-xã2!F60</f>
        <v>0</v>
      </c>
      <c r="P60" s="135"/>
    </row>
    <row r="61" spans="1:16" s="680" customFormat="1" ht="22.5" customHeight="1">
      <c r="A61" s="143">
        <v>42</v>
      </c>
      <c r="B61" s="96" t="s">
        <v>213</v>
      </c>
      <c r="C61" s="95" t="s">
        <v>283</v>
      </c>
      <c r="D61" s="145" t="s">
        <v>143</v>
      </c>
      <c r="E61" s="146">
        <f t="shared" si="0"/>
        <v>6971785</v>
      </c>
      <c r="F61" s="271">
        <f>6971785</f>
        <v>6971785</v>
      </c>
      <c r="G61" s="94"/>
      <c r="H61" s="94"/>
      <c r="I61" s="147"/>
      <c r="J61" s="147"/>
      <c r="K61" s="146"/>
      <c r="L61" s="147"/>
      <c r="M61" s="146"/>
      <c r="N61" s="146"/>
      <c r="O61" s="383">
        <f>F61-xã2!F61</f>
        <v>0</v>
      </c>
      <c r="P61" s="135"/>
    </row>
    <row r="62" spans="1:16" s="680" customFormat="1" ht="22.5" customHeight="1">
      <c r="A62" s="143">
        <v>43</v>
      </c>
      <c r="B62" s="96" t="s">
        <v>609</v>
      </c>
      <c r="C62" s="95" t="s">
        <v>610</v>
      </c>
      <c r="D62" s="145" t="s">
        <v>143</v>
      </c>
      <c r="E62" s="146">
        <f t="shared" si="0"/>
        <v>4616764</v>
      </c>
      <c r="F62" s="271">
        <v>4616764</v>
      </c>
      <c r="G62" s="94"/>
      <c r="H62" s="94"/>
      <c r="I62" s="147"/>
      <c r="J62" s="147"/>
      <c r="K62" s="146"/>
      <c r="L62" s="147"/>
      <c r="M62" s="146"/>
      <c r="N62" s="146"/>
      <c r="O62" s="383">
        <f>F62-xã2!F62</f>
        <v>0</v>
      </c>
      <c r="P62" s="135"/>
    </row>
    <row r="63" spans="1:16" s="680" customFormat="1" ht="22.5" customHeight="1">
      <c r="A63" s="143">
        <v>44</v>
      </c>
      <c r="B63" s="96" t="s">
        <v>214</v>
      </c>
      <c r="C63" s="95" t="s">
        <v>284</v>
      </c>
      <c r="D63" s="145" t="s">
        <v>143</v>
      </c>
      <c r="E63" s="146">
        <f t="shared" si="0"/>
        <v>7288931</v>
      </c>
      <c r="F63" s="271">
        <v>7288931</v>
      </c>
      <c r="G63" s="94"/>
      <c r="H63" s="94"/>
      <c r="I63" s="147"/>
      <c r="J63" s="147"/>
      <c r="K63" s="146"/>
      <c r="L63" s="147"/>
      <c r="M63" s="146"/>
      <c r="N63" s="146"/>
      <c r="O63" s="383">
        <f>F63-xã2!F63</f>
        <v>0</v>
      </c>
      <c r="P63" s="135"/>
    </row>
    <row r="64" spans="1:16" s="680" customFormat="1" ht="22.5" customHeight="1">
      <c r="A64" s="143">
        <v>45</v>
      </c>
      <c r="B64" s="96" t="s">
        <v>215</v>
      </c>
      <c r="C64" s="95" t="s">
        <v>285</v>
      </c>
      <c r="D64" s="145" t="s">
        <v>143</v>
      </c>
      <c r="E64" s="146">
        <f t="shared" si="0"/>
        <v>7882473</v>
      </c>
      <c r="F64" s="271">
        <v>7882473</v>
      </c>
      <c r="G64" s="94"/>
      <c r="H64" s="94"/>
      <c r="I64" s="147"/>
      <c r="J64" s="147"/>
      <c r="K64" s="146"/>
      <c r="L64" s="147"/>
      <c r="M64" s="146"/>
      <c r="N64" s="146"/>
      <c r="O64" s="383">
        <f>F64-xã2!F64</f>
        <v>0</v>
      </c>
      <c r="P64" s="135"/>
    </row>
    <row r="65" spans="1:16" s="680" customFormat="1" ht="22.5" customHeight="1">
      <c r="A65" s="143">
        <v>46</v>
      </c>
      <c r="B65" s="96" t="s">
        <v>216</v>
      </c>
      <c r="C65" s="95" t="s">
        <v>286</v>
      </c>
      <c r="D65" s="145" t="s">
        <v>143</v>
      </c>
      <c r="E65" s="146">
        <f t="shared" si="0"/>
        <v>7652715</v>
      </c>
      <c r="F65" s="271">
        <v>7652715</v>
      </c>
      <c r="G65" s="94"/>
      <c r="H65" s="94"/>
      <c r="I65" s="147"/>
      <c r="J65" s="147"/>
      <c r="K65" s="146"/>
      <c r="L65" s="147"/>
      <c r="M65" s="146"/>
      <c r="N65" s="146"/>
      <c r="O65" s="383">
        <f>F65-xã2!F65</f>
        <v>0</v>
      </c>
      <c r="P65" s="135"/>
    </row>
    <row r="66" spans="1:16" s="680" customFormat="1" ht="22.5" customHeight="1">
      <c r="A66" s="143">
        <v>47</v>
      </c>
      <c r="B66" s="96" t="s">
        <v>217</v>
      </c>
      <c r="C66" s="95" t="s">
        <v>287</v>
      </c>
      <c r="D66" s="145" t="s">
        <v>143</v>
      </c>
      <c r="E66" s="146">
        <f t="shared" si="0"/>
        <v>8718288</v>
      </c>
      <c r="F66" s="271">
        <f>8718288</f>
        <v>8718288</v>
      </c>
      <c r="G66" s="94"/>
      <c r="H66" s="94"/>
      <c r="I66" s="147"/>
      <c r="J66" s="147"/>
      <c r="K66" s="146"/>
      <c r="L66" s="147"/>
      <c r="M66" s="146"/>
      <c r="N66" s="146"/>
      <c r="O66" s="383">
        <f>F66-xã2!F66</f>
        <v>0</v>
      </c>
      <c r="P66" s="135"/>
    </row>
    <row r="67" spans="1:16" s="12" customFormat="1" ht="22.5" customHeight="1">
      <c r="A67" s="143">
        <v>48</v>
      </c>
      <c r="B67" s="261" t="s">
        <v>761</v>
      </c>
      <c r="C67" s="262" t="s">
        <v>668</v>
      </c>
      <c r="D67" s="142" t="s">
        <v>143</v>
      </c>
      <c r="E67" s="44">
        <f t="shared" si="0"/>
        <v>4927281</v>
      </c>
      <c r="F67" s="312">
        <v>4927281</v>
      </c>
      <c r="G67" s="263"/>
      <c r="H67" s="263"/>
      <c r="I67" s="43"/>
      <c r="J67" s="43"/>
      <c r="K67" s="44"/>
      <c r="L67" s="43"/>
      <c r="M67" s="44"/>
      <c r="N67" s="44"/>
      <c r="O67" s="383">
        <f>F67-xã2!F67</f>
        <v>0</v>
      </c>
      <c r="P67" s="11"/>
    </row>
    <row r="68" spans="1:16" s="680" customFormat="1" ht="22.5" customHeight="1">
      <c r="A68" s="143">
        <v>49</v>
      </c>
      <c r="B68" s="96" t="s">
        <v>207</v>
      </c>
      <c r="C68" s="95" t="s">
        <v>277</v>
      </c>
      <c r="D68" s="145" t="s">
        <v>143</v>
      </c>
      <c r="E68" s="146">
        <f t="shared" si="0"/>
        <v>8518479</v>
      </c>
      <c r="F68" s="271">
        <v>8518479</v>
      </c>
      <c r="G68" s="94"/>
      <c r="H68" s="94"/>
      <c r="I68" s="147"/>
      <c r="J68" s="147"/>
      <c r="K68" s="146"/>
      <c r="L68" s="147"/>
      <c r="M68" s="146"/>
      <c r="N68" s="146"/>
      <c r="O68" s="383">
        <f>F68-xã2!F68</f>
        <v>0</v>
      </c>
      <c r="P68" s="135"/>
    </row>
    <row r="69" spans="1:16" s="680" customFormat="1" ht="22.5" customHeight="1">
      <c r="A69" s="143">
        <v>50</v>
      </c>
      <c r="B69" s="96" t="s">
        <v>219</v>
      </c>
      <c r="C69" s="95" t="s">
        <v>289</v>
      </c>
      <c r="D69" s="145" t="s">
        <v>143</v>
      </c>
      <c r="E69" s="146">
        <f t="shared" si="0"/>
        <v>6546390</v>
      </c>
      <c r="F69" s="271">
        <v>6546390</v>
      </c>
      <c r="G69" s="94"/>
      <c r="H69" s="94"/>
      <c r="I69" s="147"/>
      <c r="J69" s="147"/>
      <c r="K69" s="146"/>
      <c r="L69" s="147"/>
      <c r="M69" s="146"/>
      <c r="N69" s="146"/>
      <c r="O69" s="383">
        <f>F69-xã2!F69</f>
        <v>0</v>
      </c>
      <c r="P69" s="135"/>
    </row>
    <row r="70" spans="1:16" s="680" customFormat="1" ht="22.5" customHeight="1">
      <c r="A70" s="143">
        <v>51</v>
      </c>
      <c r="B70" s="96" t="s">
        <v>220</v>
      </c>
      <c r="C70" s="95" t="s">
        <v>290</v>
      </c>
      <c r="D70" s="145" t="s">
        <v>143</v>
      </c>
      <c r="E70" s="146">
        <f t="shared" si="0"/>
        <v>6546390</v>
      </c>
      <c r="F70" s="271">
        <v>6546390</v>
      </c>
      <c r="G70" s="94"/>
      <c r="H70" s="94"/>
      <c r="I70" s="147"/>
      <c r="J70" s="147"/>
      <c r="K70" s="146"/>
      <c r="L70" s="147"/>
      <c r="M70" s="146"/>
      <c r="N70" s="146"/>
      <c r="O70" s="383">
        <f>F70-xã2!F70</f>
        <v>0</v>
      </c>
      <c r="P70" s="135"/>
    </row>
    <row r="71" spans="1:16" s="680" customFormat="1" ht="22.5" customHeight="1">
      <c r="A71" s="143">
        <v>52</v>
      </c>
      <c r="B71" s="96" t="s">
        <v>201</v>
      </c>
      <c r="C71" s="95" t="s">
        <v>271</v>
      </c>
      <c r="D71" s="145" t="s">
        <v>143</v>
      </c>
      <c r="E71" s="146">
        <f t="shared" si="0"/>
        <v>6695390</v>
      </c>
      <c r="F71" s="271">
        <v>6695390</v>
      </c>
      <c r="G71" s="94"/>
      <c r="H71" s="94"/>
      <c r="I71" s="147"/>
      <c r="J71" s="147"/>
      <c r="K71" s="146"/>
      <c r="L71" s="147"/>
      <c r="M71" s="146"/>
      <c r="N71" s="146"/>
      <c r="O71" s="383">
        <f>F71-xã2!F71</f>
        <v>0</v>
      </c>
      <c r="P71" s="135"/>
    </row>
    <row r="72" spans="1:16" s="12" customFormat="1" ht="22.5" customHeight="1">
      <c r="A72" s="143">
        <v>53</v>
      </c>
      <c r="B72" s="261" t="s">
        <v>224</v>
      </c>
      <c r="C72" s="262" t="s">
        <v>294</v>
      </c>
      <c r="D72" s="142" t="s">
        <v>143</v>
      </c>
      <c r="E72" s="44">
        <f t="shared" si="0"/>
        <v>5857116</v>
      </c>
      <c r="F72" s="312">
        <v>5857116</v>
      </c>
      <c r="G72" s="263"/>
      <c r="H72" s="263"/>
      <c r="I72" s="43"/>
      <c r="J72" s="43"/>
      <c r="K72" s="44"/>
      <c r="L72" s="43"/>
      <c r="M72" s="44"/>
      <c r="N72" s="44"/>
      <c r="O72" s="383">
        <f>F72-xã2!F72</f>
        <v>0</v>
      </c>
      <c r="P72" s="11"/>
    </row>
    <row r="73" spans="1:16" s="680" customFormat="1" ht="22.5" customHeight="1">
      <c r="A73" s="143">
        <v>54</v>
      </c>
      <c r="B73" s="96" t="s">
        <v>225</v>
      </c>
      <c r="C73" s="95" t="s">
        <v>295</v>
      </c>
      <c r="D73" s="145" t="s">
        <v>143</v>
      </c>
      <c r="E73" s="146">
        <f t="shared" si="0"/>
        <v>7020880</v>
      </c>
      <c r="F73" s="271">
        <f>7020880</f>
        <v>7020880</v>
      </c>
      <c r="G73" s="94"/>
      <c r="H73" s="94"/>
      <c r="I73" s="147"/>
      <c r="J73" s="147"/>
      <c r="K73" s="146"/>
      <c r="L73" s="147"/>
      <c r="M73" s="146"/>
      <c r="N73" s="146"/>
      <c r="O73" s="383">
        <f>F73-xã2!F73</f>
        <v>0</v>
      </c>
      <c r="P73" s="135"/>
    </row>
    <row r="74" spans="1:16" s="680" customFormat="1" ht="24.75" customHeight="1">
      <c r="A74" s="143">
        <v>55</v>
      </c>
      <c r="B74" s="96" t="s">
        <v>564</v>
      </c>
      <c r="C74" s="95" t="s">
        <v>565</v>
      </c>
      <c r="D74" s="145" t="s">
        <v>143</v>
      </c>
      <c r="E74" s="146">
        <f>F74</f>
        <v>5508304</v>
      </c>
      <c r="F74" s="271">
        <v>5508304</v>
      </c>
      <c r="G74" s="94"/>
      <c r="H74" s="94"/>
      <c r="I74" s="147"/>
      <c r="J74" s="147"/>
      <c r="K74" s="146"/>
      <c r="L74" s="147"/>
      <c r="M74" s="146"/>
      <c r="N74" s="146"/>
      <c r="O74" s="383">
        <f>F74-xã2!F74</f>
        <v>0</v>
      </c>
      <c r="P74" s="135"/>
    </row>
    <row r="75" spans="1:16" s="12" customFormat="1" ht="22.5" customHeight="1">
      <c r="A75" s="143">
        <v>56</v>
      </c>
      <c r="B75" s="261" t="s">
        <v>706</v>
      </c>
      <c r="C75" s="262" t="s">
        <v>762</v>
      </c>
      <c r="D75" s="142" t="s">
        <v>143</v>
      </c>
      <c r="E75" s="44">
        <f>F75</f>
        <v>3392320</v>
      </c>
      <c r="F75" s="312">
        <v>3392320</v>
      </c>
      <c r="G75" s="263"/>
      <c r="H75" s="263"/>
      <c r="I75" s="43"/>
      <c r="J75" s="43"/>
      <c r="K75" s="44"/>
      <c r="L75" s="43"/>
      <c r="M75" s="44"/>
      <c r="N75" s="44"/>
      <c r="O75" s="383">
        <f>F75-xã2!F75</f>
        <v>0</v>
      </c>
      <c r="P75" s="11"/>
    </row>
    <row r="76" spans="1:16" s="680" customFormat="1" ht="22.5" customHeight="1">
      <c r="A76" s="143">
        <v>57</v>
      </c>
      <c r="B76" s="96" t="s">
        <v>226</v>
      </c>
      <c r="C76" s="95" t="s">
        <v>296</v>
      </c>
      <c r="D76" s="145" t="s">
        <v>143</v>
      </c>
      <c r="E76" s="146">
        <f t="shared" si="0"/>
        <v>7437931</v>
      </c>
      <c r="F76" s="271">
        <v>7437931</v>
      </c>
      <c r="G76" s="94"/>
      <c r="H76" s="94"/>
      <c r="I76" s="147"/>
      <c r="J76" s="147"/>
      <c r="K76" s="146"/>
      <c r="L76" s="147"/>
      <c r="M76" s="146"/>
      <c r="N76" s="146"/>
      <c r="O76" s="383">
        <f>F76-xã2!F76</f>
        <v>0</v>
      </c>
      <c r="P76" s="135"/>
    </row>
    <row r="77" spans="1:16" s="680" customFormat="1" ht="22.5" customHeight="1">
      <c r="A77" s="143">
        <v>58</v>
      </c>
      <c r="B77" s="96" t="s">
        <v>227</v>
      </c>
      <c r="C77" s="95" t="s">
        <v>297</v>
      </c>
      <c r="D77" s="145" t="s">
        <v>143</v>
      </c>
      <c r="E77" s="146">
        <f t="shared" si="0"/>
        <v>7733473</v>
      </c>
      <c r="F77" s="271">
        <v>7733473</v>
      </c>
      <c r="G77" s="94"/>
      <c r="H77" s="94"/>
      <c r="I77" s="147"/>
      <c r="J77" s="147"/>
      <c r="K77" s="146"/>
      <c r="L77" s="147"/>
      <c r="M77" s="146"/>
      <c r="N77" s="146"/>
      <c r="O77" s="383">
        <f>F77-xã2!F77</f>
        <v>0</v>
      </c>
      <c r="P77" s="135"/>
    </row>
    <row r="78" spans="1:16" s="12" customFormat="1" ht="22.5" customHeight="1">
      <c r="A78" s="143">
        <v>59</v>
      </c>
      <c r="B78" s="261" t="s">
        <v>669</v>
      </c>
      <c r="C78" s="262" t="s">
        <v>670</v>
      </c>
      <c r="D78" s="142" t="s">
        <v>143</v>
      </c>
      <c r="E78" s="44">
        <f t="shared" si="0"/>
        <v>4306249</v>
      </c>
      <c r="F78" s="312">
        <v>4306249</v>
      </c>
      <c r="G78" s="263"/>
      <c r="H78" s="263"/>
      <c r="I78" s="43"/>
      <c r="J78" s="43"/>
      <c r="K78" s="44"/>
      <c r="L78" s="43"/>
      <c r="M78" s="44"/>
      <c r="N78" s="44"/>
      <c r="O78" s="383">
        <f>F78-xã2!F78</f>
        <v>0</v>
      </c>
      <c r="P78" s="11"/>
    </row>
    <row r="79" spans="1:16" s="680" customFormat="1" ht="22.5" customHeight="1">
      <c r="A79" s="143">
        <v>60</v>
      </c>
      <c r="B79" s="96" t="s">
        <v>228</v>
      </c>
      <c r="C79" s="95" t="s">
        <v>298</v>
      </c>
      <c r="D79" s="145" t="s">
        <v>143</v>
      </c>
      <c r="E79" s="146">
        <f t="shared" si="0"/>
        <v>6250848</v>
      </c>
      <c r="F79" s="271">
        <v>6250848</v>
      </c>
      <c r="G79" s="94"/>
      <c r="H79" s="94"/>
      <c r="I79" s="147"/>
      <c r="J79" s="147"/>
      <c r="K79" s="146"/>
      <c r="L79" s="147"/>
      <c r="M79" s="146"/>
      <c r="N79" s="146"/>
      <c r="O79" s="383">
        <f>F79-xã2!F79</f>
        <v>0</v>
      </c>
      <c r="P79" s="135"/>
    </row>
    <row r="80" spans="1:16" s="12" customFormat="1" ht="22.5" customHeight="1">
      <c r="A80" s="143">
        <v>61</v>
      </c>
      <c r="B80" s="261" t="s">
        <v>230</v>
      </c>
      <c r="C80" s="262" t="s">
        <v>300</v>
      </c>
      <c r="D80" s="142" t="s">
        <v>143</v>
      </c>
      <c r="E80" s="44">
        <f t="shared" si="0"/>
        <v>10527148</v>
      </c>
      <c r="F80" s="312">
        <v>10527148</v>
      </c>
      <c r="G80" s="263"/>
      <c r="H80" s="263"/>
      <c r="I80" s="43"/>
      <c r="J80" s="43"/>
      <c r="K80" s="44"/>
      <c r="L80" s="43"/>
      <c r="M80" s="44"/>
      <c r="N80" s="44"/>
      <c r="O80" s="383">
        <f>F80-xã2!F80</f>
        <v>0</v>
      </c>
      <c r="P80" s="11"/>
    </row>
    <row r="81" spans="1:17" s="680" customFormat="1" ht="22.5" customHeight="1">
      <c r="A81" s="143">
        <v>62</v>
      </c>
      <c r="B81" s="96" t="s">
        <v>231</v>
      </c>
      <c r="C81" s="95" t="s">
        <v>301</v>
      </c>
      <c r="D81" s="145" t="s">
        <v>143</v>
      </c>
      <c r="E81" s="146">
        <f t="shared" si="0"/>
        <v>8012326</v>
      </c>
      <c r="F81" s="271">
        <v>8012326</v>
      </c>
      <c r="G81" s="94"/>
      <c r="H81" s="94"/>
      <c r="I81" s="147"/>
      <c r="J81" s="147"/>
      <c r="K81" s="146"/>
      <c r="L81" s="147"/>
      <c r="M81" s="146"/>
      <c r="N81" s="146"/>
      <c r="O81" s="383">
        <f>F81-xã2!F81</f>
        <v>0</v>
      </c>
      <c r="P81" s="135"/>
    </row>
    <row r="82" spans="1:17" s="680" customFormat="1" ht="22.5" customHeight="1">
      <c r="A82" s="143">
        <v>63</v>
      </c>
      <c r="B82" s="96" t="s">
        <v>232</v>
      </c>
      <c r="C82" s="95" t="s">
        <v>302</v>
      </c>
      <c r="D82" s="145" t="s">
        <v>143</v>
      </c>
      <c r="E82" s="146">
        <f t="shared" si="0"/>
        <v>7120784</v>
      </c>
      <c r="F82" s="271">
        <f>7120784</f>
        <v>7120784</v>
      </c>
      <c r="G82" s="94"/>
      <c r="H82" s="94"/>
      <c r="I82" s="147"/>
      <c r="J82" s="147"/>
      <c r="K82" s="146"/>
      <c r="L82" s="147"/>
      <c r="M82" s="146"/>
      <c r="N82" s="146"/>
      <c r="O82" s="383">
        <f>F82-xã2!F82</f>
        <v>0</v>
      </c>
      <c r="P82" s="135"/>
    </row>
    <row r="83" spans="1:17" s="680" customFormat="1" ht="22.5" customHeight="1">
      <c r="A83" s="143">
        <v>64</v>
      </c>
      <c r="B83" s="96" t="s">
        <v>421</v>
      </c>
      <c r="C83" s="95" t="s">
        <v>422</v>
      </c>
      <c r="D83" s="145" t="s">
        <v>143</v>
      </c>
      <c r="E83" s="146">
        <f t="shared" si="0"/>
        <v>5072109</v>
      </c>
      <c r="F83" s="271">
        <v>5072109</v>
      </c>
      <c r="G83" s="94"/>
      <c r="H83" s="94"/>
      <c r="I83" s="147"/>
      <c r="J83" s="147"/>
      <c r="K83" s="146"/>
      <c r="L83" s="147"/>
      <c r="M83" s="146"/>
      <c r="N83" s="146"/>
      <c r="O83" s="383">
        <f>F83-xã2!F83</f>
        <v>0</v>
      </c>
      <c r="P83" s="135"/>
    </row>
    <row r="84" spans="1:17" s="680" customFormat="1" ht="24.75" customHeight="1">
      <c r="A84" s="143">
        <v>65</v>
      </c>
      <c r="B84" s="96" t="s">
        <v>79</v>
      </c>
      <c r="C84" s="95" t="s">
        <v>129</v>
      </c>
      <c r="D84" s="145" t="s">
        <v>143</v>
      </c>
      <c r="E84" s="146">
        <f t="shared" si="0"/>
        <v>7120784</v>
      </c>
      <c r="F84" s="271">
        <f>7120784</f>
        <v>7120784</v>
      </c>
      <c r="G84" s="94"/>
      <c r="H84" s="94"/>
      <c r="I84" s="147"/>
      <c r="J84" s="147"/>
      <c r="K84" s="146"/>
      <c r="L84" s="147"/>
      <c r="M84" s="146"/>
      <c r="N84" s="146"/>
      <c r="O84" s="383">
        <f>F84-xã2!F84</f>
        <v>0</v>
      </c>
      <c r="P84" s="135"/>
    </row>
    <row r="85" spans="1:17" s="680" customFormat="1" ht="27.75" customHeight="1">
      <c r="A85" s="143">
        <v>66</v>
      </c>
      <c r="B85" s="96" t="s">
        <v>233</v>
      </c>
      <c r="C85" s="95" t="s">
        <v>303</v>
      </c>
      <c r="D85" s="145" t="s">
        <v>143</v>
      </c>
      <c r="E85" s="146">
        <f t="shared" si="0"/>
        <v>8050619</v>
      </c>
      <c r="F85" s="271">
        <v>8050619</v>
      </c>
      <c r="G85" s="94"/>
      <c r="H85" s="94"/>
      <c r="I85" s="147"/>
      <c r="J85" s="147"/>
      <c r="K85" s="146"/>
      <c r="L85" s="147"/>
      <c r="M85" s="146"/>
      <c r="N85" s="146"/>
      <c r="O85" s="383">
        <f>F85-xã2!F85</f>
        <v>0</v>
      </c>
      <c r="P85" s="135"/>
    </row>
    <row r="86" spans="1:17" s="680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8480931</v>
      </c>
      <c r="F86" s="271">
        <v>8480931</v>
      </c>
      <c r="G86" s="94"/>
      <c r="H86" s="94"/>
      <c r="I86" s="147"/>
      <c r="J86" s="147"/>
      <c r="K86" s="146"/>
      <c r="L86" s="147"/>
      <c r="M86" s="146"/>
      <c r="N86" s="146"/>
      <c r="O86" s="383">
        <f>F86-xã2!F86</f>
        <v>0</v>
      </c>
      <c r="P86" s="135"/>
    </row>
    <row r="87" spans="1:17" s="680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10298880</v>
      </c>
      <c r="F87" s="271">
        <v>10298880</v>
      </c>
      <c r="G87" s="94"/>
      <c r="H87" s="94"/>
      <c r="I87" s="147"/>
      <c r="J87" s="147"/>
      <c r="K87" s="146"/>
      <c r="L87" s="147"/>
      <c r="M87" s="146"/>
      <c r="N87" s="146"/>
      <c r="O87" s="383">
        <f>F87-xã2!F87</f>
        <v>0</v>
      </c>
      <c r="P87" s="135"/>
    </row>
    <row r="88" spans="1:17" s="680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6880961</v>
      </c>
      <c r="F88" s="271">
        <v>6880961</v>
      </c>
      <c r="G88" s="94"/>
      <c r="H88" s="94"/>
      <c r="I88" s="147"/>
      <c r="J88" s="147"/>
      <c r="K88" s="146"/>
      <c r="L88" s="147"/>
      <c r="M88" s="146"/>
      <c r="N88" s="146"/>
      <c r="O88" s="383">
        <f>F88-xã2!F88</f>
        <v>0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6956066</v>
      </c>
      <c r="F89" s="312">
        <v>6956066</v>
      </c>
      <c r="G89" s="263"/>
      <c r="H89" s="263"/>
      <c r="I89" s="43"/>
      <c r="J89" s="43"/>
      <c r="K89" s="44"/>
      <c r="L89" s="43"/>
      <c r="M89" s="44"/>
      <c r="N89" s="44"/>
      <c r="O89" s="383">
        <f>F89-xã2!F89</f>
        <v>0</v>
      </c>
      <c r="P89" s="11"/>
    </row>
    <row r="90" spans="1:17" s="680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1">F90</f>
        <v>9594553</v>
      </c>
      <c r="F90" s="271">
        <v>9594553</v>
      </c>
      <c r="G90" s="94"/>
      <c r="H90" s="94"/>
      <c r="I90" s="147"/>
      <c r="J90" s="147"/>
      <c r="K90" s="146"/>
      <c r="L90" s="147"/>
      <c r="M90" s="146"/>
      <c r="N90" s="146"/>
      <c r="O90" s="383">
        <f>F90-xã2!F90</f>
        <v>0</v>
      </c>
      <c r="P90" s="135"/>
    </row>
    <row r="91" spans="1:17" s="680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1"/>
        <v>7288931</v>
      </c>
      <c r="F91" s="271">
        <v>7288931</v>
      </c>
      <c r="G91" s="94"/>
      <c r="H91" s="94"/>
      <c r="I91" s="147"/>
      <c r="J91" s="147"/>
      <c r="K91" s="146"/>
      <c r="L91" s="147"/>
      <c r="M91" s="146"/>
      <c r="N91" s="146"/>
      <c r="O91" s="383">
        <f>F91-xã2!F91</f>
        <v>0</v>
      </c>
      <c r="P91" s="135"/>
    </row>
    <row r="92" spans="1:17" s="680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1"/>
        <v>6339950</v>
      </c>
      <c r="F92" s="271">
        <v>6339950</v>
      </c>
      <c r="G92" s="94"/>
      <c r="H92" s="94"/>
      <c r="I92" s="147"/>
      <c r="J92" s="147"/>
      <c r="K92" s="146"/>
      <c r="L92" s="147"/>
      <c r="M92" s="146"/>
      <c r="N92" s="146"/>
      <c r="O92" s="383">
        <f>F92-xã2!F92</f>
        <v>0</v>
      </c>
      <c r="P92" s="135"/>
    </row>
    <row r="93" spans="1:17" s="680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1"/>
        <v>7882473</v>
      </c>
      <c r="F93" s="271">
        <v>7882473</v>
      </c>
      <c r="G93" s="94"/>
      <c r="H93" s="94"/>
      <c r="I93" s="147"/>
      <c r="J93" s="147"/>
      <c r="K93" s="146"/>
      <c r="L93" s="147"/>
      <c r="M93" s="146"/>
      <c r="N93" s="146"/>
      <c r="O93" s="383">
        <f>F93-xã2!F93</f>
        <v>0</v>
      </c>
      <c r="P93" s="135"/>
    </row>
    <row r="94" spans="1:17" s="680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680" customFormat="1" ht="21.75" customHeight="1">
      <c r="A95" s="865" t="s">
        <v>784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680" customFormat="1" ht="22.5" customHeight="1">
      <c r="A96" s="861" t="s">
        <v>783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680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680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680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680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680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680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680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680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680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680" customFormat="1" ht="15.4" customHeight="1">
      <c r="A107" s="389">
        <v>1</v>
      </c>
      <c r="B107" s="387" t="s">
        <v>681</v>
      </c>
      <c r="C107" s="388">
        <v>0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680" customFormat="1" ht="15.4" customHeight="1">
      <c r="A108" s="384">
        <v>2</v>
      </c>
      <c r="B108" s="387" t="s">
        <v>683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680" customFormat="1" ht="15.4" customHeight="1">
      <c r="A109" s="389">
        <v>3</v>
      </c>
      <c r="B109" s="387" t="s">
        <v>685</v>
      </c>
      <c r="C109" s="385">
        <v>0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680" customFormat="1" ht="15.4" customHeight="1">
      <c r="A110" s="384">
        <v>4</v>
      </c>
      <c r="B110" s="387" t="s">
        <v>690</v>
      </c>
      <c r="C110" s="385">
        <v>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680" customFormat="1" ht="15.4" customHeight="1">
      <c r="A111" s="389">
        <v>5</v>
      </c>
      <c r="B111" s="387" t="s">
        <v>686</v>
      </c>
      <c r="C111" s="385">
        <v>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680" customFormat="1" ht="15.4" customHeight="1">
      <c r="A112" s="384">
        <v>6</v>
      </c>
      <c r="B112" s="387" t="s">
        <v>684</v>
      </c>
      <c r="C112" s="385">
        <v>24197.599999964237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680" customFormat="1" ht="18.75" customHeight="1">
      <c r="A113" s="389">
        <v>7</v>
      </c>
      <c r="B113" s="387" t="s">
        <v>689</v>
      </c>
      <c r="C113" s="385">
        <v>0</v>
      </c>
      <c r="D113" s="180"/>
      <c r="E113" s="180"/>
      <c r="F113" s="180"/>
      <c r="G113" s="180"/>
      <c r="H113" s="180"/>
      <c r="I113" s="180"/>
      <c r="P113" s="187"/>
    </row>
    <row r="114" spans="1:17" s="680" customFormat="1" ht="18.75" customHeight="1">
      <c r="A114" s="384">
        <v>8</v>
      </c>
      <c r="B114" s="387" t="s">
        <v>687</v>
      </c>
      <c r="C114" s="385">
        <v>53537.189999999944</v>
      </c>
      <c r="D114" s="180"/>
      <c r="E114" s="180"/>
      <c r="F114" s="180"/>
      <c r="G114" s="180"/>
      <c r="H114" s="180"/>
      <c r="I114" s="180"/>
      <c r="P114" s="187"/>
    </row>
    <row r="115" spans="1:17" s="680" customFormat="1" ht="18.75" customHeight="1">
      <c r="A115" s="389">
        <v>9</v>
      </c>
      <c r="B115" s="387" t="s">
        <v>688</v>
      </c>
      <c r="C115" s="385">
        <v>0</v>
      </c>
      <c r="D115" s="373"/>
      <c r="E115" s="180"/>
      <c r="F115" s="180"/>
      <c r="G115" s="180"/>
      <c r="H115" s="180"/>
      <c r="I115" s="180"/>
      <c r="J115" s="679"/>
      <c r="K115" s="885"/>
      <c r="L115" s="885"/>
      <c r="M115" s="885"/>
      <c r="N115" s="885"/>
      <c r="O115" s="885"/>
      <c r="P115" s="885"/>
    </row>
    <row r="116" spans="1:17" s="680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679"/>
      <c r="K116" s="683"/>
      <c r="L116" s="886" t="s">
        <v>729</v>
      </c>
      <c r="M116" s="886"/>
      <c r="N116" s="886"/>
      <c r="O116" s="886"/>
      <c r="P116" s="886"/>
      <c r="Q116" s="886"/>
    </row>
    <row r="117" spans="1:17" s="680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679"/>
      <c r="K117" s="683"/>
      <c r="L117" s="684"/>
      <c r="M117" s="684"/>
      <c r="N117" s="684"/>
      <c r="O117" s="684"/>
      <c r="P117" s="684"/>
      <c r="Q117" s="684"/>
    </row>
    <row r="118" spans="1:17" s="680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680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680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680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680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680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680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680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680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680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680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680" customFormat="1">
      <c r="C129" s="181"/>
    </row>
  </sheetData>
  <mergeCells count="56"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  <mergeCell ref="B105:C105"/>
    <mergeCell ref="K115:P115"/>
    <mergeCell ref="L116:Q116"/>
    <mergeCell ref="A118:C118"/>
    <mergeCell ref="E118:H118"/>
    <mergeCell ref="J118:O118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 codeName="Sheet30">
    <tabColor rgb="FFFFFF00"/>
  </sheetPr>
  <dimension ref="A1:R129"/>
  <sheetViews>
    <sheetView showGridLines="0" topLeftCell="A15" workbookViewId="0">
      <selection activeCell="C20" sqref="C20:D20"/>
    </sheetView>
  </sheetViews>
  <sheetFormatPr defaultRowHeight="15.75"/>
  <cols>
    <col min="1" max="1" width="6.6640625" style="653" customWidth="1"/>
    <col min="2" max="2" width="32.5" style="653" customWidth="1"/>
    <col min="3" max="3" width="19.1640625" style="8" customWidth="1"/>
    <col min="4" max="4" width="36" style="653" customWidth="1"/>
    <col min="5" max="5" width="14.5" style="653" customWidth="1"/>
    <col min="6" max="6" width="15.83203125" style="653" bestFit="1" customWidth="1"/>
    <col min="7" max="8" width="14.6640625" style="653" hidden="1" customWidth="1"/>
    <col min="9" max="9" width="15.1640625" style="653" bestFit="1" customWidth="1"/>
    <col min="10" max="10" width="9.83203125" style="653" customWidth="1"/>
    <col min="11" max="11" width="8.1640625" style="653" bestFit="1" customWidth="1"/>
    <col min="12" max="12" width="11.1640625" style="653" customWidth="1"/>
    <col min="13" max="13" width="9.83203125" style="653" bestFit="1" customWidth="1"/>
    <col min="14" max="14" width="12" style="653" customWidth="1"/>
    <col min="15" max="15" width="16.5" style="653" customWidth="1"/>
    <col min="16" max="16" width="16.83203125" style="653" customWidth="1"/>
    <col min="17" max="17" width="23.1640625" style="653" customWidth="1"/>
    <col min="18" max="16384" width="9.33203125" style="65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743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660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660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660" customFormat="1" ht="74.25" customHeight="1">
      <c r="A16" s="881"/>
      <c r="B16" s="881"/>
      <c r="C16" s="662" t="s">
        <v>17</v>
      </c>
      <c r="D16" s="662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661">
        <v>1</v>
      </c>
      <c r="B17" s="661">
        <v>2</v>
      </c>
      <c r="C17" s="874">
        <v>3</v>
      </c>
      <c r="D17" s="874"/>
      <c r="E17" s="661">
        <v>4</v>
      </c>
      <c r="F17" s="661">
        <v>5</v>
      </c>
      <c r="G17" s="661">
        <v>5</v>
      </c>
      <c r="H17" s="661">
        <v>5</v>
      </c>
      <c r="I17" s="661">
        <v>6</v>
      </c>
      <c r="J17" s="661">
        <v>7</v>
      </c>
      <c r="K17" s="661">
        <v>8</v>
      </c>
      <c r="L17" s="661">
        <v>9</v>
      </c>
      <c r="M17" s="661">
        <v>10</v>
      </c>
      <c r="N17" s="661">
        <v>11</v>
      </c>
      <c r="O17" s="661">
        <v>12</v>
      </c>
      <c r="P17" s="240"/>
    </row>
    <row r="18" spans="1:18" s="660" customFormat="1" ht="19.5" customHeight="1">
      <c r="A18" s="242"/>
      <c r="B18" s="875" t="s">
        <v>7</v>
      </c>
      <c r="C18" s="875"/>
      <c r="D18" s="875"/>
      <c r="E18" s="243">
        <f>SUM(E20:E93)</f>
        <v>566116039.5</v>
      </c>
      <c r="F18" s="243">
        <f>SUM(F20:F93)</f>
        <v>566116039.5</v>
      </c>
      <c r="G18" s="243">
        <f>SUM(G20:G93)</f>
        <v>0</v>
      </c>
      <c r="H18" s="243">
        <f>SUM(H20:H93)</f>
        <v>0</v>
      </c>
      <c r="I18" s="243">
        <f>SUM(I20:I93)</f>
        <v>0</v>
      </c>
      <c r="J18" s="243"/>
      <c r="K18" s="243"/>
      <c r="L18" s="243"/>
      <c r="M18" s="243"/>
      <c r="N18" s="243"/>
      <c r="O18" s="599">
        <f>O19</f>
        <v>27892645</v>
      </c>
      <c r="P18" s="178"/>
      <c r="Q18" s="390"/>
    </row>
    <row r="19" spans="1:18" s="660" customFormat="1">
      <c r="A19" s="258" t="s">
        <v>25</v>
      </c>
      <c r="B19" s="876" t="s">
        <v>26</v>
      </c>
      <c r="C19" s="877"/>
      <c r="D19" s="878"/>
      <c r="E19" s="146">
        <f>SUM(E20:E93)</f>
        <v>566116039.5</v>
      </c>
      <c r="F19" s="146">
        <f>SUM(F20:F93)</f>
        <v>566116039.5</v>
      </c>
      <c r="G19" s="146">
        <f>SUM(G20:G93)</f>
        <v>0</v>
      </c>
      <c r="H19" s="146">
        <f>SUM(H20:H93)</f>
        <v>0</v>
      </c>
      <c r="I19" s="146"/>
      <c r="J19" s="146"/>
      <c r="K19" s="146"/>
      <c r="L19" s="146"/>
      <c r="M19" s="146"/>
      <c r="N19" s="146"/>
      <c r="O19" s="600">
        <f>SUM(O20:O93)</f>
        <v>27892645</v>
      </c>
      <c r="P19" s="243">
        <f>557152665-1985109</f>
        <v>555167556</v>
      </c>
      <c r="Q19" s="597" t="e">
        <f>F19-#REF!</f>
        <v>#REF!</v>
      </c>
    </row>
    <row r="20" spans="1:18" s="660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9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>
        <f>F20-xã1!F20</f>
        <v>0</v>
      </c>
      <c r="P20" s="271"/>
    </row>
    <row r="21" spans="1:18" s="660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>
        <f>F21-xã1!F21</f>
        <v>0</v>
      </c>
      <c r="P21" s="271"/>
    </row>
    <row r="22" spans="1:18" s="660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8609153</v>
      </c>
      <c r="F22" s="271">
        <v>8609153</v>
      </c>
      <c r="G22" s="94"/>
      <c r="H22" s="94"/>
      <c r="I22" s="147"/>
      <c r="J22" s="147"/>
      <c r="K22" s="146"/>
      <c r="L22" s="146"/>
      <c r="M22" s="146"/>
      <c r="N22" s="146"/>
      <c r="O22" s="383">
        <f>F22-xã1!F22</f>
        <v>0</v>
      </c>
      <c r="P22" s="271"/>
    </row>
    <row r="23" spans="1:18" s="660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>
        <f>F23-xã1!F23</f>
        <v>0</v>
      </c>
      <c r="P23" s="135"/>
      <c r="Q23" s="135"/>
    </row>
    <row r="24" spans="1:18" s="660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>
        <f>F24-xã1!F24</f>
        <v>0</v>
      </c>
      <c r="P24" s="135"/>
    </row>
    <row r="25" spans="1:18" s="660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>
        <f>F25-xã1!F25</f>
        <v>0</v>
      </c>
      <c r="P25" s="135"/>
    </row>
    <row r="26" spans="1:18" s="660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9648123</v>
      </c>
      <c r="F26" s="271">
        <v>9648123</v>
      </c>
      <c r="G26" s="94"/>
      <c r="H26" s="94"/>
      <c r="I26" s="147"/>
      <c r="J26" s="147"/>
      <c r="K26" s="146"/>
      <c r="L26" s="146"/>
      <c r="M26" s="146"/>
      <c r="N26" s="146"/>
      <c r="O26" s="383">
        <f>F26-xã1!F26</f>
        <v>0</v>
      </c>
      <c r="P26" s="135"/>
    </row>
    <row r="27" spans="1:18" s="660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>
        <f>F27-xã1!F27</f>
        <v>0</v>
      </c>
      <c r="P27" s="135"/>
    </row>
    <row r="28" spans="1:18" s="660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>
        <f>F28-xã1!F28</f>
        <v>0</v>
      </c>
      <c r="P28" s="135"/>
      <c r="Q28" s="135"/>
      <c r="R28" s="135"/>
    </row>
    <row r="29" spans="1:18" s="660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>
        <f>F29-xã1!F29</f>
        <v>0</v>
      </c>
      <c r="P29" s="135"/>
      <c r="Q29" s="135"/>
      <c r="R29" s="135"/>
    </row>
    <row r="30" spans="1:18" s="660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>
        <f>F30-xã1!F30</f>
        <v>0</v>
      </c>
      <c r="P30" s="135"/>
    </row>
    <row r="31" spans="1:18" s="660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>
        <f>F31-xã1!F31</f>
        <v>0</v>
      </c>
      <c r="P31" s="135"/>
    </row>
    <row r="32" spans="1:18" s="660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>
        <f>F32-xã1!F32</f>
        <v>0</v>
      </c>
      <c r="P32" s="135"/>
    </row>
    <row r="33" spans="1:16" s="660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>
        <f>F33-xã1!F33</f>
        <v>0</v>
      </c>
      <c r="P33" s="135"/>
    </row>
    <row r="34" spans="1:16" s="660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>
        <f>F34-xã1!F34</f>
        <v>0</v>
      </c>
      <c r="P34" s="135"/>
    </row>
    <row r="35" spans="1:16" s="660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>
        <f>F35-xã1!F35</f>
        <v>0</v>
      </c>
      <c r="P35" s="135"/>
    </row>
    <row r="36" spans="1:16" s="660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>
        <f>F36-xã1!F36</f>
        <v>0</v>
      </c>
      <c r="P36" s="135"/>
    </row>
    <row r="37" spans="1:16" s="660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8992083</v>
      </c>
      <c r="F37" s="271">
        <v>8992083</v>
      </c>
      <c r="G37" s="94"/>
      <c r="H37" s="94"/>
      <c r="I37" s="147"/>
      <c r="J37" s="147"/>
      <c r="K37" s="146"/>
      <c r="L37" s="147"/>
      <c r="M37" s="146"/>
      <c r="N37" s="146"/>
      <c r="O37" s="383">
        <f>F37-xã1!F37</f>
        <v>0</v>
      </c>
      <c r="P37" s="135"/>
    </row>
    <row r="38" spans="1:16" s="660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>
        <f>F38-xã1!F38</f>
        <v>0</v>
      </c>
      <c r="P38" s="135"/>
    </row>
    <row r="39" spans="1:16" s="660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>
        <f>F39-xã1!F39</f>
        <v>0</v>
      </c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>
        <f>F40-xã1!F40</f>
        <v>0</v>
      </c>
      <c r="P40" s="11"/>
    </row>
    <row r="41" spans="1:16" s="660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>
        <f>F41-xã1!F41</f>
        <v>0</v>
      </c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>
        <f>F42-xã1!F42</f>
        <v>0</v>
      </c>
      <c r="P42" s="11"/>
    </row>
    <row r="43" spans="1:16" s="660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>
        <f>F43-xã1!F43</f>
        <v>0</v>
      </c>
      <c r="P43" s="135"/>
    </row>
    <row r="44" spans="1:16" s="660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>
        <f>F44-xã1!F44</f>
        <v>0</v>
      </c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8036390</v>
      </c>
      <c r="F45" s="312">
        <v>8036390</v>
      </c>
      <c r="G45" s="263"/>
      <c r="H45" s="263"/>
      <c r="I45" s="43"/>
      <c r="J45" s="43"/>
      <c r="K45" s="44"/>
      <c r="L45" s="43"/>
      <c r="M45" s="44"/>
      <c r="N45" s="44"/>
      <c r="O45" s="383">
        <f>F45-xã1!F45</f>
        <v>447000</v>
      </c>
      <c r="P45" s="11"/>
    </row>
    <row r="46" spans="1:16" s="12" customFormat="1" ht="22.5" customHeight="1">
      <c r="A46" s="143">
        <v>27</v>
      </c>
      <c r="B46" s="261" t="s">
        <v>759</v>
      </c>
      <c r="C46" s="262" t="s">
        <v>760</v>
      </c>
      <c r="D46" s="142" t="s">
        <v>143</v>
      </c>
      <c r="E46" s="44">
        <f t="shared" si="0"/>
        <v>6956065</v>
      </c>
      <c r="F46" s="312">
        <v>6956065</v>
      </c>
      <c r="G46" s="263"/>
      <c r="H46" s="263"/>
      <c r="I46" s="43"/>
      <c r="J46" s="43"/>
      <c r="K46" s="44"/>
      <c r="L46" s="43"/>
      <c r="M46" s="44"/>
      <c r="N46" s="44"/>
      <c r="O46" s="383">
        <f>F46</f>
        <v>6956065</v>
      </c>
      <c r="P46" s="11"/>
    </row>
    <row r="47" spans="1:16" s="660" customFormat="1" ht="22.5" customHeight="1">
      <c r="A47" s="143">
        <v>28</v>
      </c>
      <c r="B47" s="96" t="s">
        <v>197</v>
      </c>
      <c r="C47" s="95" t="s">
        <v>267</v>
      </c>
      <c r="D47" s="145" t="s">
        <v>143</v>
      </c>
      <c r="E47" s="146">
        <f t="shared" si="0"/>
        <v>10132226</v>
      </c>
      <c r="F47" s="271">
        <v>10132226</v>
      </c>
      <c r="G47" s="94"/>
      <c r="H47" s="94"/>
      <c r="I47" s="147"/>
      <c r="J47" s="147"/>
      <c r="K47" s="146"/>
      <c r="L47" s="147"/>
      <c r="M47" s="146"/>
      <c r="N47" s="146"/>
      <c r="O47" s="383">
        <f>F47-xã1!F46</f>
        <v>77734</v>
      </c>
      <c r="P47" s="135"/>
    </row>
    <row r="48" spans="1:16" s="660" customFormat="1" ht="22.5" customHeight="1">
      <c r="A48" s="143">
        <v>29</v>
      </c>
      <c r="B48" s="96" t="s">
        <v>198</v>
      </c>
      <c r="C48" s="95" t="s">
        <v>268</v>
      </c>
      <c r="D48" s="145" t="s">
        <v>143</v>
      </c>
      <c r="E48" s="146">
        <f t="shared" si="0"/>
        <v>6844390</v>
      </c>
      <c r="F48" s="271">
        <v>6844390</v>
      </c>
      <c r="G48" s="94"/>
      <c r="H48" s="94"/>
      <c r="I48" s="147"/>
      <c r="J48" s="147"/>
      <c r="K48" s="146"/>
      <c r="L48" s="147"/>
      <c r="M48" s="146"/>
      <c r="N48" s="146"/>
      <c r="O48" s="383">
        <f>F48-xã1!F47</f>
        <v>0</v>
      </c>
      <c r="P48" s="135"/>
    </row>
    <row r="49" spans="1:16" s="660" customFormat="1" ht="22.5" customHeight="1">
      <c r="A49" s="143">
        <v>30</v>
      </c>
      <c r="B49" s="96" t="s">
        <v>199</v>
      </c>
      <c r="C49" s="95" t="s">
        <v>269</v>
      </c>
      <c r="D49" s="145" t="s">
        <v>143</v>
      </c>
      <c r="E49" s="146">
        <f t="shared" si="0"/>
        <v>7139931</v>
      </c>
      <c r="F49" s="271">
        <v>7139931</v>
      </c>
      <c r="G49" s="94"/>
      <c r="H49" s="94"/>
      <c r="I49" s="147"/>
      <c r="J49" s="147"/>
      <c r="K49" s="146"/>
      <c r="L49" s="147"/>
      <c r="M49" s="146"/>
      <c r="N49" s="146"/>
      <c r="O49" s="383">
        <f>F49-xã1!F48</f>
        <v>0</v>
      </c>
      <c r="P49" s="135"/>
    </row>
    <row r="50" spans="1:16" s="660" customFormat="1" ht="22.5" customHeight="1">
      <c r="A50" s="143">
        <v>31</v>
      </c>
      <c r="B50" s="96" t="s">
        <v>200</v>
      </c>
      <c r="C50" s="95" t="s">
        <v>270</v>
      </c>
      <c r="D50" s="145" t="s">
        <v>143</v>
      </c>
      <c r="E50" s="146">
        <f t="shared" si="0"/>
        <v>6786950</v>
      </c>
      <c r="F50" s="271">
        <v>6786950</v>
      </c>
      <c r="G50" s="94"/>
      <c r="H50" s="94"/>
      <c r="I50" s="147"/>
      <c r="J50" s="147"/>
      <c r="K50" s="146"/>
      <c r="L50" s="147"/>
      <c r="M50" s="146"/>
      <c r="N50" s="146"/>
      <c r="O50" s="383">
        <f>F50-xã1!F49</f>
        <v>0</v>
      </c>
      <c r="P50" s="135"/>
    </row>
    <row r="51" spans="1:16" s="660" customFormat="1" ht="22.5" customHeight="1">
      <c r="A51" s="143">
        <v>32</v>
      </c>
      <c r="B51" s="96" t="s">
        <v>202</v>
      </c>
      <c r="C51" s="95" t="s">
        <v>272</v>
      </c>
      <c r="D51" s="145" t="s">
        <v>143</v>
      </c>
      <c r="E51" s="146">
        <f t="shared" si="0"/>
        <v>8913623</v>
      </c>
      <c r="F51" s="271">
        <v>8913623</v>
      </c>
      <c r="G51" s="94"/>
      <c r="H51" s="94"/>
      <c r="I51" s="147"/>
      <c r="J51" s="147"/>
      <c r="K51" s="146"/>
      <c r="L51" s="147"/>
      <c r="M51" s="146"/>
      <c r="N51" s="146"/>
      <c r="O51" s="383">
        <f>F51-xã1!F50</f>
        <v>0</v>
      </c>
      <c r="P51" s="135"/>
    </row>
    <row r="52" spans="1:16" s="660" customFormat="1" ht="22.5" customHeight="1">
      <c r="A52" s="143">
        <v>33</v>
      </c>
      <c r="B52" s="96" t="s">
        <v>203</v>
      </c>
      <c r="C52" s="95" t="s">
        <v>273</v>
      </c>
      <c r="D52" s="145" t="s">
        <v>143</v>
      </c>
      <c r="E52" s="146">
        <f t="shared" si="0"/>
        <v>9797123</v>
      </c>
      <c r="F52" s="271">
        <v>9797123</v>
      </c>
      <c r="G52" s="94"/>
      <c r="H52" s="94"/>
      <c r="I52" s="147"/>
      <c r="J52" s="147"/>
      <c r="K52" s="146"/>
      <c r="L52" s="147"/>
      <c r="M52" s="146"/>
      <c r="N52" s="146"/>
      <c r="O52" s="383">
        <f>F52-xã1!F51</f>
        <v>0</v>
      </c>
      <c r="P52" s="135"/>
    </row>
    <row r="53" spans="1:16" s="12" customFormat="1" ht="22.5" customHeight="1">
      <c r="A53" s="143">
        <v>34</v>
      </c>
      <c r="B53" s="261" t="s">
        <v>204</v>
      </c>
      <c r="C53" s="262" t="s">
        <v>274</v>
      </c>
      <c r="D53" s="142" t="s">
        <v>143</v>
      </c>
      <c r="E53" s="44">
        <f t="shared" si="0"/>
        <v>8667479</v>
      </c>
      <c r="F53" s="312">
        <v>8667479</v>
      </c>
      <c r="G53" s="263"/>
      <c r="H53" s="263"/>
      <c r="I53" s="43"/>
      <c r="J53" s="43"/>
      <c r="K53" s="44"/>
      <c r="L53" s="43"/>
      <c r="M53" s="44"/>
      <c r="N53" s="44"/>
      <c r="O53" s="669">
        <f>F53-xã1!F52</f>
        <v>382930</v>
      </c>
      <c r="P53" s="11"/>
    </row>
    <row r="54" spans="1:16" s="660" customFormat="1" ht="22.5" customHeight="1">
      <c r="A54" s="143">
        <v>35</v>
      </c>
      <c r="B54" s="96" t="s">
        <v>205</v>
      </c>
      <c r="C54" s="95" t="s">
        <v>275</v>
      </c>
      <c r="D54" s="145" t="s">
        <v>143</v>
      </c>
      <c r="E54" s="146">
        <f t="shared" si="0"/>
        <v>8667479</v>
      </c>
      <c r="F54" s="271">
        <v>8667479</v>
      </c>
      <c r="G54" s="94"/>
      <c r="H54" s="94"/>
      <c r="I54" s="147"/>
      <c r="J54" s="147"/>
      <c r="K54" s="146"/>
      <c r="L54" s="147"/>
      <c r="M54" s="146"/>
      <c r="N54" s="146"/>
      <c r="O54" s="383">
        <f>F54-xã1!F53</f>
        <v>0</v>
      </c>
      <c r="P54" s="135"/>
    </row>
    <row r="55" spans="1:16" s="660" customFormat="1" ht="22.5" customHeight="1">
      <c r="A55" s="143">
        <v>36</v>
      </c>
      <c r="B55" s="96" t="s">
        <v>206</v>
      </c>
      <c r="C55" s="95" t="s">
        <v>276</v>
      </c>
      <c r="D55" s="145" t="s">
        <v>143</v>
      </c>
      <c r="E55" s="146">
        <f t="shared" si="0"/>
        <v>6990931</v>
      </c>
      <c r="F55" s="271">
        <v>6990931</v>
      </c>
      <c r="G55" s="94"/>
      <c r="H55" s="94"/>
      <c r="I55" s="147"/>
      <c r="J55" s="147"/>
      <c r="K55" s="146"/>
      <c r="L55" s="147"/>
      <c r="M55" s="146"/>
      <c r="N55" s="146"/>
      <c r="O55" s="383">
        <f>F55-xã1!F54</f>
        <v>0</v>
      </c>
      <c r="P55" s="135"/>
    </row>
    <row r="56" spans="1:16" s="660" customFormat="1" ht="22.5" customHeight="1">
      <c r="A56" s="143">
        <v>37</v>
      </c>
      <c r="B56" s="96" t="s">
        <v>208</v>
      </c>
      <c r="C56" s="95" t="s">
        <v>278</v>
      </c>
      <c r="D56" s="145" t="s">
        <v>143</v>
      </c>
      <c r="E56" s="146">
        <f t="shared" si="0"/>
        <v>9663097</v>
      </c>
      <c r="F56" s="271">
        <v>9663097</v>
      </c>
      <c r="G56" s="94"/>
      <c r="H56" s="94"/>
      <c r="I56" s="147"/>
      <c r="J56" s="147"/>
      <c r="K56" s="146"/>
      <c r="L56" s="147"/>
      <c r="M56" s="146"/>
      <c r="N56" s="146"/>
      <c r="O56" s="383">
        <f>F56-xã1!F55</f>
        <v>0</v>
      </c>
      <c r="P56" s="135"/>
    </row>
    <row r="57" spans="1:16" s="660" customFormat="1" ht="22.5" customHeight="1">
      <c r="A57" s="143">
        <v>38</v>
      </c>
      <c r="B57" s="96" t="s">
        <v>209</v>
      </c>
      <c r="C57" s="95" t="s">
        <v>279</v>
      </c>
      <c r="D57" s="145" t="s">
        <v>143</v>
      </c>
      <c r="E57" s="146">
        <f t="shared" si="0"/>
        <v>7288931</v>
      </c>
      <c r="F57" s="271">
        <v>7288931</v>
      </c>
      <c r="G57" s="94"/>
      <c r="H57" s="94"/>
      <c r="I57" s="147"/>
      <c r="J57" s="147"/>
      <c r="K57" s="146"/>
      <c r="L57" s="147"/>
      <c r="M57" s="146"/>
      <c r="N57" s="146"/>
      <c r="O57" s="383">
        <f>F57-xã1!F56</f>
        <v>0</v>
      </c>
      <c r="P57" s="135"/>
    </row>
    <row r="58" spans="1:16" s="660" customFormat="1" ht="22.5" customHeight="1">
      <c r="A58" s="143">
        <v>39</v>
      </c>
      <c r="B58" s="96" t="s">
        <v>210</v>
      </c>
      <c r="C58" s="95" t="s">
        <v>280</v>
      </c>
      <c r="D58" s="145" t="s">
        <v>143</v>
      </c>
      <c r="E58" s="146">
        <f t="shared" si="0"/>
        <v>8369479</v>
      </c>
      <c r="F58" s="271">
        <v>8369479</v>
      </c>
      <c r="G58" s="94"/>
      <c r="H58" s="94"/>
      <c r="I58" s="147"/>
      <c r="J58" s="147"/>
      <c r="K58" s="146"/>
      <c r="L58" s="147"/>
      <c r="M58" s="146"/>
      <c r="N58" s="146"/>
      <c r="O58" s="383">
        <f>F58-xã1!F57</f>
        <v>0</v>
      </c>
      <c r="P58" s="135"/>
    </row>
    <row r="59" spans="1:16" s="660" customFormat="1" ht="22.5" customHeight="1">
      <c r="A59" s="143">
        <v>40</v>
      </c>
      <c r="B59" s="96" t="s">
        <v>211</v>
      </c>
      <c r="C59" s="95" t="s">
        <v>281</v>
      </c>
      <c r="D59" s="145" t="s">
        <v>143</v>
      </c>
      <c r="E59" s="146">
        <f t="shared" si="0"/>
        <v>8265402.5</v>
      </c>
      <c r="F59" s="271">
        <v>8265402.5</v>
      </c>
      <c r="G59" s="94"/>
      <c r="H59" s="94"/>
      <c r="I59" s="147"/>
      <c r="J59" s="147"/>
      <c r="K59" s="146"/>
      <c r="L59" s="147"/>
      <c r="M59" s="146"/>
      <c r="N59" s="146"/>
      <c r="O59" s="383">
        <f>F59-xã1!F58</f>
        <v>0</v>
      </c>
      <c r="P59" s="135"/>
    </row>
    <row r="60" spans="1:16" s="660" customFormat="1" ht="22.5" customHeight="1">
      <c r="A60" s="143">
        <v>41</v>
      </c>
      <c r="B60" s="96" t="s">
        <v>212</v>
      </c>
      <c r="C60" s="95" t="s">
        <v>282</v>
      </c>
      <c r="D60" s="145" t="s">
        <v>143</v>
      </c>
      <c r="E60" s="146">
        <f t="shared" si="0"/>
        <v>5708116</v>
      </c>
      <c r="F60" s="271">
        <v>5708116</v>
      </c>
      <c r="G60" s="94"/>
      <c r="H60" s="94"/>
      <c r="I60" s="147"/>
      <c r="J60" s="147"/>
      <c r="K60" s="146"/>
      <c r="L60" s="147"/>
      <c r="M60" s="146"/>
      <c r="N60" s="146"/>
      <c r="O60" s="383">
        <f>F60-xã1!F59</f>
        <v>0</v>
      </c>
      <c r="P60" s="135"/>
    </row>
    <row r="61" spans="1:16" s="660" customFormat="1" ht="22.5" customHeight="1">
      <c r="A61" s="143">
        <v>42</v>
      </c>
      <c r="B61" s="96" t="s">
        <v>213</v>
      </c>
      <c r="C61" s="95" t="s">
        <v>283</v>
      </c>
      <c r="D61" s="145" t="s">
        <v>143</v>
      </c>
      <c r="E61" s="146">
        <f t="shared" si="0"/>
        <v>6971785</v>
      </c>
      <c r="F61" s="271">
        <f>6971785</f>
        <v>6971785</v>
      </c>
      <c r="G61" s="94"/>
      <c r="H61" s="94"/>
      <c r="I61" s="147"/>
      <c r="J61" s="147"/>
      <c r="K61" s="146"/>
      <c r="L61" s="147"/>
      <c r="M61" s="146"/>
      <c r="N61" s="146"/>
      <c r="O61" s="383">
        <f>F61-xã1!F60</f>
        <v>0</v>
      </c>
      <c r="P61" s="135"/>
    </row>
    <row r="62" spans="1:16" s="660" customFormat="1" ht="22.5" customHeight="1">
      <c r="A62" s="143">
        <v>43</v>
      </c>
      <c r="B62" s="96" t="s">
        <v>609</v>
      </c>
      <c r="C62" s="95" t="s">
        <v>610</v>
      </c>
      <c r="D62" s="145" t="s">
        <v>143</v>
      </c>
      <c r="E62" s="146">
        <f t="shared" si="0"/>
        <v>4616764</v>
      </c>
      <c r="F62" s="271">
        <v>4616764</v>
      </c>
      <c r="G62" s="94"/>
      <c r="H62" s="94"/>
      <c r="I62" s="147"/>
      <c r="J62" s="147"/>
      <c r="K62" s="146"/>
      <c r="L62" s="147"/>
      <c r="M62" s="146"/>
      <c r="N62" s="146"/>
      <c r="O62" s="383">
        <f>F62-xã1!F61</f>
        <v>0</v>
      </c>
      <c r="P62" s="135"/>
    </row>
    <row r="63" spans="1:16" s="660" customFormat="1" ht="22.5" customHeight="1">
      <c r="A63" s="143">
        <v>44</v>
      </c>
      <c r="B63" s="96" t="s">
        <v>214</v>
      </c>
      <c r="C63" s="95" t="s">
        <v>284</v>
      </c>
      <c r="D63" s="145" t="s">
        <v>143</v>
      </c>
      <c r="E63" s="146">
        <f t="shared" si="0"/>
        <v>7288931</v>
      </c>
      <c r="F63" s="271">
        <v>7288931</v>
      </c>
      <c r="G63" s="94"/>
      <c r="H63" s="94"/>
      <c r="I63" s="147"/>
      <c r="J63" s="147"/>
      <c r="K63" s="146"/>
      <c r="L63" s="147"/>
      <c r="M63" s="146"/>
      <c r="N63" s="146"/>
      <c r="O63" s="383">
        <f>F63-xã1!F62</f>
        <v>0</v>
      </c>
      <c r="P63" s="135"/>
    </row>
    <row r="64" spans="1:16" s="660" customFormat="1" ht="22.5" customHeight="1">
      <c r="A64" s="143">
        <v>45</v>
      </c>
      <c r="B64" s="96" t="s">
        <v>215</v>
      </c>
      <c r="C64" s="95" t="s">
        <v>285</v>
      </c>
      <c r="D64" s="145" t="s">
        <v>143</v>
      </c>
      <c r="E64" s="146">
        <f t="shared" si="0"/>
        <v>7882473</v>
      </c>
      <c r="F64" s="271">
        <v>7882473</v>
      </c>
      <c r="G64" s="94"/>
      <c r="H64" s="94"/>
      <c r="I64" s="147"/>
      <c r="J64" s="147"/>
      <c r="K64" s="146"/>
      <c r="L64" s="147"/>
      <c r="M64" s="146"/>
      <c r="N64" s="146"/>
      <c r="O64" s="383">
        <f>F64-xã1!F63</f>
        <v>0</v>
      </c>
      <c r="P64" s="135"/>
    </row>
    <row r="65" spans="1:16" s="660" customFormat="1" ht="22.5" customHeight="1">
      <c r="A65" s="143">
        <v>46</v>
      </c>
      <c r="B65" s="96" t="s">
        <v>216</v>
      </c>
      <c r="C65" s="95" t="s">
        <v>286</v>
      </c>
      <c r="D65" s="145" t="s">
        <v>143</v>
      </c>
      <c r="E65" s="146">
        <f t="shared" si="0"/>
        <v>7652715</v>
      </c>
      <c r="F65" s="271">
        <v>7652715</v>
      </c>
      <c r="G65" s="94"/>
      <c r="H65" s="94"/>
      <c r="I65" s="147"/>
      <c r="J65" s="147"/>
      <c r="K65" s="146"/>
      <c r="L65" s="147"/>
      <c r="M65" s="146"/>
      <c r="N65" s="146"/>
      <c r="O65" s="383">
        <f>F65-xã1!F64</f>
        <v>0</v>
      </c>
      <c r="P65" s="135"/>
    </row>
    <row r="66" spans="1:16" s="660" customFormat="1" ht="22.5" customHeight="1">
      <c r="A66" s="143">
        <v>47</v>
      </c>
      <c r="B66" s="96" t="s">
        <v>217</v>
      </c>
      <c r="C66" s="95" t="s">
        <v>287</v>
      </c>
      <c r="D66" s="145" t="s">
        <v>143</v>
      </c>
      <c r="E66" s="146">
        <f t="shared" si="0"/>
        <v>8718288</v>
      </c>
      <c r="F66" s="271">
        <f>8718288</f>
        <v>8718288</v>
      </c>
      <c r="G66" s="94"/>
      <c r="H66" s="94"/>
      <c r="I66" s="147"/>
      <c r="J66" s="147"/>
      <c r="K66" s="146"/>
      <c r="L66" s="147"/>
      <c r="M66" s="146"/>
      <c r="N66" s="146"/>
      <c r="O66" s="383">
        <f>F66-xã1!F65</f>
        <v>0</v>
      </c>
      <c r="P66" s="135"/>
    </row>
    <row r="67" spans="1:16" s="12" customFormat="1" ht="22.5" customHeight="1">
      <c r="A67" s="143">
        <v>48</v>
      </c>
      <c r="B67" s="261" t="s">
        <v>761</v>
      </c>
      <c r="C67" s="262" t="s">
        <v>668</v>
      </c>
      <c r="D67" s="142" t="s">
        <v>143</v>
      </c>
      <c r="E67" s="44">
        <f t="shared" si="0"/>
        <v>4927281</v>
      </c>
      <c r="F67" s="312">
        <v>4927281</v>
      </c>
      <c r="G67" s="263"/>
      <c r="H67" s="263"/>
      <c r="I67" s="43"/>
      <c r="J67" s="43"/>
      <c r="K67" s="44"/>
      <c r="L67" s="43"/>
      <c r="M67" s="44"/>
      <c r="N67" s="44"/>
      <c r="O67" s="669">
        <f>F67</f>
        <v>4927281</v>
      </c>
      <c r="P67" s="11"/>
    </row>
    <row r="68" spans="1:16" s="660" customFormat="1" ht="22.5" customHeight="1">
      <c r="A68" s="143">
        <v>49</v>
      </c>
      <c r="B68" s="96" t="s">
        <v>207</v>
      </c>
      <c r="C68" s="95" t="s">
        <v>277</v>
      </c>
      <c r="D68" s="145" t="s">
        <v>143</v>
      </c>
      <c r="E68" s="146">
        <f t="shared" si="0"/>
        <v>8518479</v>
      </c>
      <c r="F68" s="271">
        <v>8518479</v>
      </c>
      <c r="G68" s="94"/>
      <c r="H68" s="94"/>
      <c r="I68" s="147"/>
      <c r="J68" s="147"/>
      <c r="K68" s="146"/>
      <c r="L68" s="147"/>
      <c r="M68" s="146"/>
      <c r="N68" s="146"/>
      <c r="O68" s="383">
        <f>F68-xã1!F66</f>
        <v>0</v>
      </c>
      <c r="P68" s="135"/>
    </row>
    <row r="69" spans="1:16" s="660" customFormat="1" ht="22.5" customHeight="1">
      <c r="A69" s="143">
        <v>50</v>
      </c>
      <c r="B69" s="96" t="s">
        <v>219</v>
      </c>
      <c r="C69" s="95" t="s">
        <v>289</v>
      </c>
      <c r="D69" s="145" t="s">
        <v>143</v>
      </c>
      <c r="E69" s="146">
        <f t="shared" si="0"/>
        <v>6546390</v>
      </c>
      <c r="F69" s="271">
        <v>6546390</v>
      </c>
      <c r="G69" s="94"/>
      <c r="H69" s="94"/>
      <c r="I69" s="147"/>
      <c r="J69" s="147"/>
      <c r="K69" s="146"/>
      <c r="L69" s="147"/>
      <c r="M69" s="146"/>
      <c r="N69" s="146"/>
      <c r="O69" s="383">
        <f>F69-xã1!F67</f>
        <v>0</v>
      </c>
      <c r="P69" s="135"/>
    </row>
    <row r="70" spans="1:16" s="660" customFormat="1" ht="22.5" customHeight="1">
      <c r="A70" s="143">
        <v>51</v>
      </c>
      <c r="B70" s="96" t="s">
        <v>220</v>
      </c>
      <c r="C70" s="95" t="s">
        <v>290</v>
      </c>
      <c r="D70" s="145" t="s">
        <v>143</v>
      </c>
      <c r="E70" s="146">
        <f t="shared" si="0"/>
        <v>6546390</v>
      </c>
      <c r="F70" s="271">
        <v>6546390</v>
      </c>
      <c r="G70" s="94"/>
      <c r="H70" s="94"/>
      <c r="I70" s="147"/>
      <c r="J70" s="147"/>
      <c r="K70" s="146"/>
      <c r="L70" s="147"/>
      <c r="M70" s="146"/>
      <c r="N70" s="146"/>
      <c r="O70" s="383">
        <f>F70-xã1!F68</f>
        <v>0</v>
      </c>
      <c r="P70" s="135"/>
    </row>
    <row r="71" spans="1:16" s="660" customFormat="1" ht="22.5" customHeight="1">
      <c r="A71" s="143">
        <v>52</v>
      </c>
      <c r="B71" s="96" t="s">
        <v>201</v>
      </c>
      <c r="C71" s="95" t="s">
        <v>271</v>
      </c>
      <c r="D71" s="145" t="s">
        <v>143</v>
      </c>
      <c r="E71" s="146">
        <f t="shared" si="0"/>
        <v>6695390</v>
      </c>
      <c r="F71" s="271">
        <v>6695390</v>
      </c>
      <c r="G71" s="94"/>
      <c r="H71" s="94"/>
      <c r="I71" s="147"/>
      <c r="J71" s="147"/>
      <c r="K71" s="146"/>
      <c r="L71" s="147"/>
      <c r="M71" s="146"/>
      <c r="N71" s="146"/>
      <c r="O71" s="383">
        <f>F71-xã1!F69</f>
        <v>0</v>
      </c>
      <c r="P71" s="135"/>
    </row>
    <row r="72" spans="1:16" s="12" customFormat="1" ht="22.5" customHeight="1">
      <c r="A72" s="143">
        <v>53</v>
      </c>
      <c r="B72" s="261" t="s">
        <v>224</v>
      </c>
      <c r="C72" s="262" t="s">
        <v>294</v>
      </c>
      <c r="D72" s="142" t="s">
        <v>143</v>
      </c>
      <c r="E72" s="44">
        <f t="shared" si="0"/>
        <v>5857116</v>
      </c>
      <c r="F72" s="312">
        <v>5857116</v>
      </c>
      <c r="G72" s="263"/>
      <c r="H72" s="263"/>
      <c r="I72" s="43"/>
      <c r="J72" s="43"/>
      <c r="K72" s="44"/>
      <c r="L72" s="43"/>
      <c r="M72" s="44"/>
      <c r="N72" s="44"/>
      <c r="O72" s="383">
        <f>F72-xã1!F70</f>
        <v>0</v>
      </c>
      <c r="P72" s="11"/>
    </row>
    <row r="73" spans="1:16" s="660" customFormat="1" ht="22.5" customHeight="1">
      <c r="A73" s="143">
        <v>54</v>
      </c>
      <c r="B73" s="96" t="s">
        <v>225</v>
      </c>
      <c r="C73" s="95" t="s">
        <v>295</v>
      </c>
      <c r="D73" s="145" t="s">
        <v>143</v>
      </c>
      <c r="E73" s="146">
        <f t="shared" si="0"/>
        <v>7020880</v>
      </c>
      <c r="F73" s="271">
        <f>7020880</f>
        <v>7020880</v>
      </c>
      <c r="G73" s="94"/>
      <c r="H73" s="94"/>
      <c r="I73" s="147"/>
      <c r="J73" s="147"/>
      <c r="K73" s="146"/>
      <c r="L73" s="147"/>
      <c r="M73" s="146"/>
      <c r="N73" s="146"/>
      <c r="O73" s="383">
        <f>F73-xã1!F71</f>
        <v>0</v>
      </c>
      <c r="P73" s="135"/>
    </row>
    <row r="74" spans="1:16" s="660" customFormat="1" ht="24.75" customHeight="1">
      <c r="A74" s="143">
        <v>55</v>
      </c>
      <c r="B74" s="96" t="s">
        <v>564</v>
      </c>
      <c r="C74" s="95" t="s">
        <v>565</v>
      </c>
      <c r="D74" s="145" t="s">
        <v>143</v>
      </c>
      <c r="E74" s="146">
        <f>F74</f>
        <v>5508304</v>
      </c>
      <c r="F74" s="271">
        <v>5508304</v>
      </c>
      <c r="G74" s="94"/>
      <c r="H74" s="94"/>
      <c r="I74" s="147"/>
      <c r="J74" s="147"/>
      <c r="K74" s="146"/>
      <c r="L74" s="147"/>
      <c r="M74" s="146"/>
      <c r="N74" s="146"/>
      <c r="O74" s="383">
        <f>F74-xã1!F86</f>
        <v>0</v>
      </c>
      <c r="P74" s="135"/>
    </row>
    <row r="75" spans="1:16" s="12" customFormat="1" ht="22.5" customHeight="1">
      <c r="A75" s="143">
        <v>56</v>
      </c>
      <c r="B75" s="261" t="s">
        <v>706</v>
      </c>
      <c r="C75" s="262" t="s">
        <v>762</v>
      </c>
      <c r="D75" s="142" t="s">
        <v>143</v>
      </c>
      <c r="E75" s="44">
        <f>F75</f>
        <v>3392320</v>
      </c>
      <c r="F75" s="312">
        <v>3392320</v>
      </c>
      <c r="G75" s="263"/>
      <c r="H75" s="263"/>
      <c r="I75" s="43"/>
      <c r="J75" s="43"/>
      <c r="K75" s="44"/>
      <c r="L75" s="43"/>
      <c r="M75" s="44"/>
      <c r="N75" s="44"/>
      <c r="O75" s="669">
        <f>F75</f>
        <v>3392320</v>
      </c>
      <c r="P75" s="11"/>
    </row>
    <row r="76" spans="1:16" s="660" customFormat="1" ht="22.5" customHeight="1">
      <c r="A76" s="143">
        <v>57</v>
      </c>
      <c r="B76" s="96" t="s">
        <v>226</v>
      </c>
      <c r="C76" s="95" t="s">
        <v>296</v>
      </c>
      <c r="D76" s="145" t="s">
        <v>143</v>
      </c>
      <c r="E76" s="146">
        <f t="shared" si="0"/>
        <v>7437931</v>
      </c>
      <c r="F76" s="271">
        <v>7437931</v>
      </c>
      <c r="G76" s="94"/>
      <c r="H76" s="94"/>
      <c r="I76" s="147"/>
      <c r="J76" s="147"/>
      <c r="K76" s="146"/>
      <c r="L76" s="147"/>
      <c r="M76" s="146"/>
      <c r="N76" s="146"/>
      <c r="O76" s="383">
        <f>F76-xã1!F72</f>
        <v>0</v>
      </c>
      <c r="P76" s="135"/>
    </row>
    <row r="77" spans="1:16" s="660" customFormat="1" ht="22.5" customHeight="1">
      <c r="A77" s="143">
        <v>58</v>
      </c>
      <c r="B77" s="96" t="s">
        <v>227</v>
      </c>
      <c r="C77" s="95" t="s">
        <v>297</v>
      </c>
      <c r="D77" s="145" t="s">
        <v>143</v>
      </c>
      <c r="E77" s="146">
        <f t="shared" si="0"/>
        <v>7733473</v>
      </c>
      <c r="F77" s="271">
        <v>7733473</v>
      </c>
      <c r="G77" s="94"/>
      <c r="H77" s="94"/>
      <c r="I77" s="147"/>
      <c r="J77" s="147"/>
      <c r="K77" s="146"/>
      <c r="L77" s="147"/>
      <c r="M77" s="146"/>
      <c r="N77" s="146"/>
      <c r="O77" s="383">
        <f>F77-xã1!F73</f>
        <v>0</v>
      </c>
      <c r="P77" s="135"/>
    </row>
    <row r="78" spans="1:16" s="12" customFormat="1" ht="22.5" customHeight="1">
      <c r="A78" s="143">
        <v>59</v>
      </c>
      <c r="B78" s="261" t="s">
        <v>669</v>
      </c>
      <c r="C78" s="262" t="s">
        <v>670</v>
      </c>
      <c r="D78" s="142" t="s">
        <v>143</v>
      </c>
      <c r="E78" s="44">
        <f t="shared" si="0"/>
        <v>4306249</v>
      </c>
      <c r="F78" s="312">
        <v>4306249</v>
      </c>
      <c r="G78" s="263"/>
      <c r="H78" s="263"/>
      <c r="I78" s="43"/>
      <c r="J78" s="43"/>
      <c r="K78" s="44"/>
      <c r="L78" s="43"/>
      <c r="M78" s="44"/>
      <c r="N78" s="44"/>
      <c r="O78" s="669">
        <f>F78</f>
        <v>4306249</v>
      </c>
      <c r="P78" s="11"/>
    </row>
    <row r="79" spans="1:16" s="660" customFormat="1" ht="22.5" customHeight="1">
      <c r="A79" s="143">
        <v>60</v>
      </c>
      <c r="B79" s="96" t="s">
        <v>228</v>
      </c>
      <c r="C79" s="95" t="s">
        <v>298</v>
      </c>
      <c r="D79" s="145" t="s">
        <v>143</v>
      </c>
      <c r="E79" s="146">
        <f t="shared" si="0"/>
        <v>6250848</v>
      </c>
      <c r="F79" s="271">
        <v>6250848</v>
      </c>
      <c r="G79" s="94"/>
      <c r="H79" s="94"/>
      <c r="I79" s="147"/>
      <c r="J79" s="147"/>
      <c r="K79" s="146"/>
      <c r="L79" s="147"/>
      <c r="M79" s="146"/>
      <c r="N79" s="146"/>
      <c r="O79" s="383">
        <f>F79-xã1!F74</f>
        <v>0</v>
      </c>
      <c r="P79" s="135"/>
    </row>
    <row r="80" spans="1:16" s="12" customFormat="1" ht="22.5" customHeight="1">
      <c r="A80" s="143">
        <v>61</v>
      </c>
      <c r="B80" s="261" t="s">
        <v>230</v>
      </c>
      <c r="C80" s="262" t="s">
        <v>300</v>
      </c>
      <c r="D80" s="142" t="s">
        <v>143</v>
      </c>
      <c r="E80" s="44">
        <f t="shared" si="0"/>
        <v>10527148</v>
      </c>
      <c r="F80" s="312">
        <v>10527148</v>
      </c>
      <c r="G80" s="263"/>
      <c r="H80" s="263"/>
      <c r="I80" s="43"/>
      <c r="J80" s="43"/>
      <c r="K80" s="44"/>
      <c r="L80" s="43"/>
      <c r="M80" s="44"/>
      <c r="N80" s="44"/>
      <c r="O80" s="669">
        <f>F80-xã1!F75</f>
        <v>447000</v>
      </c>
      <c r="P80" s="11"/>
    </row>
    <row r="81" spans="1:17" s="660" customFormat="1" ht="22.5" customHeight="1">
      <c r="A81" s="143">
        <v>62</v>
      </c>
      <c r="B81" s="96" t="s">
        <v>231</v>
      </c>
      <c r="C81" s="95" t="s">
        <v>301</v>
      </c>
      <c r="D81" s="145" t="s">
        <v>143</v>
      </c>
      <c r="E81" s="146">
        <f t="shared" si="0"/>
        <v>8012326</v>
      </c>
      <c r="F81" s="271">
        <v>8012326</v>
      </c>
      <c r="G81" s="94"/>
      <c r="H81" s="94"/>
      <c r="I81" s="147"/>
      <c r="J81" s="147"/>
      <c r="K81" s="146"/>
      <c r="L81" s="147"/>
      <c r="M81" s="146"/>
      <c r="N81" s="146"/>
      <c r="O81" s="383">
        <f>F81-xã1!F76</f>
        <v>0</v>
      </c>
      <c r="P81" s="135"/>
    </row>
    <row r="82" spans="1:17" s="660" customFormat="1" ht="22.5" customHeight="1">
      <c r="A82" s="143">
        <v>63</v>
      </c>
      <c r="B82" s="96" t="s">
        <v>232</v>
      </c>
      <c r="C82" s="95" t="s">
        <v>302</v>
      </c>
      <c r="D82" s="145" t="s">
        <v>143</v>
      </c>
      <c r="E82" s="146">
        <f t="shared" si="0"/>
        <v>7120784</v>
      </c>
      <c r="F82" s="271">
        <f>7120784</f>
        <v>7120784</v>
      </c>
      <c r="G82" s="94"/>
      <c r="H82" s="94"/>
      <c r="I82" s="147"/>
      <c r="J82" s="147"/>
      <c r="K82" s="146"/>
      <c r="L82" s="147"/>
      <c r="M82" s="146"/>
      <c r="N82" s="146"/>
      <c r="O82" s="383">
        <f>F82-xã1!F77</f>
        <v>0</v>
      </c>
      <c r="P82" s="135"/>
    </row>
    <row r="83" spans="1:17" s="660" customFormat="1" ht="22.5" customHeight="1">
      <c r="A83" s="143">
        <v>64</v>
      </c>
      <c r="B83" s="96" t="s">
        <v>421</v>
      </c>
      <c r="C83" s="95" t="s">
        <v>422</v>
      </c>
      <c r="D83" s="145" t="s">
        <v>143</v>
      </c>
      <c r="E83" s="146">
        <f t="shared" si="0"/>
        <v>5072109</v>
      </c>
      <c r="F83" s="271">
        <v>5072109</v>
      </c>
      <c r="G83" s="94"/>
      <c r="H83" s="94"/>
      <c r="I83" s="147"/>
      <c r="J83" s="147"/>
      <c r="K83" s="146"/>
      <c r="L83" s="147"/>
      <c r="M83" s="146"/>
      <c r="N83" s="146"/>
      <c r="O83" s="383">
        <f>F83-xã1!F78</f>
        <v>0</v>
      </c>
      <c r="P83" s="135"/>
    </row>
    <row r="84" spans="1:17" s="660" customFormat="1" ht="24.75" customHeight="1">
      <c r="A84" s="143">
        <v>65</v>
      </c>
      <c r="B84" s="96" t="s">
        <v>79</v>
      </c>
      <c r="C84" s="95" t="s">
        <v>129</v>
      </c>
      <c r="D84" s="145" t="s">
        <v>143</v>
      </c>
      <c r="E84" s="146">
        <f t="shared" si="0"/>
        <v>7120784</v>
      </c>
      <c r="F84" s="271">
        <f>7120784</f>
        <v>7120784</v>
      </c>
      <c r="G84" s="94"/>
      <c r="H84" s="94"/>
      <c r="I84" s="147"/>
      <c r="J84" s="147"/>
      <c r="K84" s="146"/>
      <c r="L84" s="147"/>
      <c r="M84" s="146"/>
      <c r="N84" s="146"/>
      <c r="O84" s="383">
        <f>F84-xã1!F79</f>
        <v>0</v>
      </c>
      <c r="P84" s="135"/>
    </row>
    <row r="85" spans="1:17" s="660" customFormat="1" ht="27.75" customHeight="1">
      <c r="A85" s="143">
        <v>66</v>
      </c>
      <c r="B85" s="96" t="s">
        <v>233</v>
      </c>
      <c r="C85" s="95" t="s">
        <v>303</v>
      </c>
      <c r="D85" s="145" t="s">
        <v>143</v>
      </c>
      <c r="E85" s="146">
        <f t="shared" si="0"/>
        <v>8050619</v>
      </c>
      <c r="F85" s="271">
        <v>8050619</v>
      </c>
      <c r="G85" s="94"/>
      <c r="H85" s="94"/>
      <c r="I85" s="147"/>
      <c r="J85" s="147"/>
      <c r="K85" s="146"/>
      <c r="L85" s="147"/>
      <c r="M85" s="146"/>
      <c r="N85" s="146"/>
      <c r="O85" s="383">
        <f>F85-xã1!F80</f>
        <v>0</v>
      </c>
      <c r="P85" s="135"/>
    </row>
    <row r="86" spans="1:17" s="660" customFormat="1" ht="24" customHeight="1">
      <c r="A86" s="143">
        <v>67</v>
      </c>
      <c r="B86" s="96" t="s">
        <v>234</v>
      </c>
      <c r="C86" s="95" t="s">
        <v>304</v>
      </c>
      <c r="D86" s="145" t="s">
        <v>143</v>
      </c>
      <c r="E86" s="146">
        <f t="shared" si="0"/>
        <v>8480931</v>
      </c>
      <c r="F86" s="271">
        <v>8480931</v>
      </c>
      <c r="G86" s="94"/>
      <c r="H86" s="94"/>
      <c r="I86" s="147"/>
      <c r="J86" s="147"/>
      <c r="K86" s="146"/>
      <c r="L86" s="147"/>
      <c r="M86" s="146"/>
      <c r="N86" s="146"/>
      <c r="O86" s="383">
        <f>F86-xã1!F81</f>
        <v>0</v>
      </c>
      <c r="P86" s="135"/>
    </row>
    <row r="87" spans="1:17" s="660" customFormat="1" ht="23.25" customHeight="1">
      <c r="A87" s="143">
        <v>68</v>
      </c>
      <c r="B87" s="96" t="s">
        <v>236</v>
      </c>
      <c r="C87" s="95" t="s">
        <v>306</v>
      </c>
      <c r="D87" s="145" t="s">
        <v>143</v>
      </c>
      <c r="E87" s="146">
        <f t="shared" si="0"/>
        <v>10298880</v>
      </c>
      <c r="F87" s="271">
        <v>10298880</v>
      </c>
      <c r="G87" s="94"/>
      <c r="H87" s="94"/>
      <c r="I87" s="147"/>
      <c r="J87" s="147"/>
      <c r="K87" s="146"/>
      <c r="L87" s="147"/>
      <c r="M87" s="146"/>
      <c r="N87" s="146"/>
      <c r="O87" s="383">
        <f>F87-xã1!F82</f>
        <v>0</v>
      </c>
      <c r="P87" s="135"/>
    </row>
    <row r="88" spans="1:17" s="660" customFormat="1" ht="25.5" customHeight="1">
      <c r="A88" s="143">
        <v>69</v>
      </c>
      <c r="B88" s="96" t="s">
        <v>238</v>
      </c>
      <c r="C88" s="95" t="s">
        <v>308</v>
      </c>
      <c r="D88" s="145" t="s">
        <v>143</v>
      </c>
      <c r="E88" s="146">
        <f t="shared" si="0"/>
        <v>6880961</v>
      </c>
      <c r="F88" s="271">
        <v>6880961</v>
      </c>
      <c r="G88" s="94"/>
      <c r="H88" s="94"/>
      <c r="I88" s="147"/>
      <c r="J88" s="147"/>
      <c r="K88" s="146"/>
      <c r="L88" s="147"/>
      <c r="M88" s="146"/>
      <c r="N88" s="146"/>
      <c r="O88" s="383">
        <f>F88-xã1!F83</f>
        <v>0</v>
      </c>
      <c r="P88" s="135"/>
    </row>
    <row r="89" spans="1:17" s="12" customFormat="1" ht="25.5" customHeight="1">
      <c r="A89" s="143">
        <v>70</v>
      </c>
      <c r="B89" s="261" t="s">
        <v>666</v>
      </c>
      <c r="C89" s="262" t="s">
        <v>667</v>
      </c>
      <c r="D89" s="142" t="s">
        <v>143</v>
      </c>
      <c r="E89" s="44">
        <f t="shared" si="0"/>
        <v>6956066</v>
      </c>
      <c r="F89" s="312">
        <v>6956066</v>
      </c>
      <c r="G89" s="263"/>
      <c r="H89" s="263"/>
      <c r="I89" s="43"/>
      <c r="J89" s="43"/>
      <c r="K89" s="44"/>
      <c r="L89" s="43"/>
      <c r="M89" s="44"/>
      <c r="N89" s="44"/>
      <c r="O89" s="669">
        <f>F89</f>
        <v>6956066</v>
      </c>
      <c r="P89" s="11"/>
    </row>
    <row r="90" spans="1:17" s="660" customFormat="1" ht="26.25" customHeight="1">
      <c r="A90" s="143">
        <v>71</v>
      </c>
      <c r="B90" s="96" t="s">
        <v>239</v>
      </c>
      <c r="C90" s="95" t="s">
        <v>309</v>
      </c>
      <c r="D90" s="145" t="s">
        <v>143</v>
      </c>
      <c r="E90" s="146">
        <f t="shared" ref="E90:E93" si="1">F90</f>
        <v>9594553</v>
      </c>
      <c r="F90" s="271">
        <v>9594553</v>
      </c>
      <c r="G90" s="94"/>
      <c r="H90" s="94"/>
      <c r="I90" s="147"/>
      <c r="J90" s="147"/>
      <c r="K90" s="146"/>
      <c r="L90" s="147"/>
      <c r="M90" s="146"/>
      <c r="N90" s="146"/>
      <c r="O90" s="383">
        <f>F90-xã1!F84</f>
        <v>0</v>
      </c>
      <c r="P90" s="135"/>
    </row>
    <row r="91" spans="1:17" s="660" customFormat="1" ht="26.25" customHeight="1">
      <c r="A91" s="143">
        <v>72</v>
      </c>
      <c r="B91" s="96" t="s">
        <v>240</v>
      </c>
      <c r="C91" s="95" t="s">
        <v>310</v>
      </c>
      <c r="D91" s="145" t="s">
        <v>143</v>
      </c>
      <c r="E91" s="146">
        <f t="shared" si="1"/>
        <v>7288931</v>
      </c>
      <c r="F91" s="271">
        <v>7288931</v>
      </c>
      <c r="G91" s="94"/>
      <c r="H91" s="94"/>
      <c r="I91" s="147"/>
      <c r="J91" s="147"/>
      <c r="K91" s="146"/>
      <c r="L91" s="147"/>
      <c r="M91" s="146"/>
      <c r="N91" s="146"/>
      <c r="O91" s="383">
        <f>F91-xã1!F85</f>
        <v>0</v>
      </c>
      <c r="P91" s="135"/>
    </row>
    <row r="92" spans="1:17" s="660" customFormat="1" ht="26.25" customHeight="1">
      <c r="A92" s="143">
        <v>73</v>
      </c>
      <c r="B92" s="96" t="s">
        <v>241</v>
      </c>
      <c r="C92" s="95" t="s">
        <v>311</v>
      </c>
      <c r="D92" s="145" t="s">
        <v>143</v>
      </c>
      <c r="E92" s="146">
        <f t="shared" si="1"/>
        <v>6339950</v>
      </c>
      <c r="F92" s="271">
        <v>6339950</v>
      </c>
      <c r="G92" s="94"/>
      <c r="H92" s="94"/>
      <c r="I92" s="147"/>
      <c r="J92" s="147"/>
      <c r="K92" s="146"/>
      <c r="L92" s="147"/>
      <c r="M92" s="146"/>
      <c r="N92" s="146"/>
      <c r="O92" s="383">
        <f>F92-xã1!F87</f>
        <v>0</v>
      </c>
      <c r="P92" s="135"/>
    </row>
    <row r="93" spans="1:17" s="660" customFormat="1" ht="24" customHeight="1">
      <c r="A93" s="143">
        <v>74</v>
      </c>
      <c r="B93" s="96" t="s">
        <v>242</v>
      </c>
      <c r="C93" s="95" t="s">
        <v>312</v>
      </c>
      <c r="D93" s="145" t="s">
        <v>143</v>
      </c>
      <c r="E93" s="146">
        <f t="shared" si="1"/>
        <v>7882473</v>
      </c>
      <c r="F93" s="271">
        <v>7882473</v>
      </c>
      <c r="G93" s="94"/>
      <c r="H93" s="94"/>
      <c r="I93" s="147"/>
      <c r="J93" s="147"/>
      <c r="K93" s="146"/>
      <c r="L93" s="147"/>
      <c r="M93" s="146"/>
      <c r="N93" s="146"/>
      <c r="O93" s="383">
        <f>F93-xã1!F88</f>
        <v>0</v>
      </c>
      <c r="P93" s="135"/>
    </row>
    <row r="94" spans="1:17" s="660" customFormat="1" ht="18.75" customHeight="1">
      <c r="A94" s="223" t="s">
        <v>377</v>
      </c>
      <c r="B94" s="879" t="s">
        <v>378</v>
      </c>
      <c r="C94" s="879"/>
      <c r="D94" s="879"/>
      <c r="E94" s="224">
        <v>0</v>
      </c>
      <c r="F94" s="224"/>
      <c r="G94" s="224">
        <v>0</v>
      </c>
      <c r="H94" s="224">
        <v>0</v>
      </c>
      <c r="I94" s="224"/>
      <c r="J94" s="224"/>
      <c r="K94" s="224"/>
      <c r="L94" s="224"/>
      <c r="M94" s="224"/>
      <c r="N94" s="224"/>
      <c r="O94" s="383"/>
      <c r="P94" s="383"/>
      <c r="Q94" s="597"/>
    </row>
    <row r="95" spans="1:17" s="660" customFormat="1" ht="21.75" customHeight="1">
      <c r="A95" s="865" t="s">
        <v>764</v>
      </c>
      <c r="B95" s="865"/>
      <c r="C95" s="865"/>
      <c r="D95" s="865"/>
      <c r="E95" s="865"/>
      <c r="F95" s="865"/>
      <c r="G95" s="865"/>
      <c r="H95" s="865"/>
      <c r="I95" s="865"/>
      <c r="J95" s="865"/>
      <c r="K95" s="865"/>
      <c r="L95" s="865"/>
      <c r="M95" s="865"/>
      <c r="N95" s="865"/>
      <c r="O95" s="865"/>
      <c r="P95" s="344"/>
    </row>
    <row r="96" spans="1:17" s="660" customFormat="1" ht="22.5" customHeight="1">
      <c r="A96" s="861" t="s">
        <v>763</v>
      </c>
      <c r="B96" s="861"/>
      <c r="C96" s="861"/>
      <c r="D96" s="861"/>
      <c r="E96" s="862"/>
      <c r="F96" s="862"/>
      <c r="G96" s="862"/>
      <c r="H96" s="862"/>
      <c r="I96" s="862"/>
      <c r="J96" s="862"/>
      <c r="K96" s="862"/>
      <c r="L96" s="862"/>
      <c r="M96" s="862"/>
      <c r="N96" s="862"/>
      <c r="O96" s="862"/>
      <c r="P96" s="187"/>
    </row>
    <row r="97" spans="1:17" s="660" customFormat="1" ht="15.4" hidden="1" customHeight="1">
      <c r="A97" s="858" t="s">
        <v>27</v>
      </c>
      <c r="B97" s="863" t="s">
        <v>145</v>
      </c>
      <c r="C97" s="863"/>
      <c r="D97" s="858" t="s">
        <v>30</v>
      </c>
      <c r="E97" s="858"/>
      <c r="F97" s="858"/>
      <c r="G97" s="858"/>
      <c r="H97" s="858"/>
      <c r="I97" s="858"/>
      <c r="J97" s="858"/>
      <c r="K97" s="858"/>
      <c r="L97" s="858"/>
      <c r="M97" s="858" t="s">
        <v>40</v>
      </c>
      <c r="N97" s="864" t="s">
        <v>31</v>
      </c>
      <c r="O97" s="858" t="s">
        <v>9</v>
      </c>
      <c r="P97" s="187"/>
    </row>
    <row r="98" spans="1:17" s="660" customFormat="1" ht="53.25" hidden="1" customHeight="1">
      <c r="A98" s="858"/>
      <c r="B98" s="863"/>
      <c r="C98" s="863"/>
      <c r="D98" s="188" t="s">
        <v>32</v>
      </c>
      <c r="E98" s="189" t="s">
        <v>33</v>
      </c>
      <c r="F98" s="189"/>
      <c r="G98" s="189" t="s">
        <v>34</v>
      </c>
      <c r="H98" s="189" t="s">
        <v>34</v>
      </c>
      <c r="I98" s="189" t="s">
        <v>35</v>
      </c>
      <c r="J98" s="189" t="s">
        <v>413</v>
      </c>
      <c r="K98" s="189" t="s">
        <v>313</v>
      </c>
      <c r="L98" s="189" t="s">
        <v>414</v>
      </c>
      <c r="M98" s="858"/>
      <c r="N98" s="864"/>
      <c r="O98" s="858"/>
      <c r="P98" s="187"/>
    </row>
    <row r="99" spans="1:17" s="24" customFormat="1" ht="15.4" hidden="1" customHeight="1">
      <c r="A99" s="190" t="s">
        <v>37</v>
      </c>
      <c r="B99" s="853" t="s">
        <v>412</v>
      </c>
      <c r="C99" s="853"/>
      <c r="D99" s="191">
        <f t="shared" ref="D99:M99" si="2">SUM(D100:D105)</f>
        <v>0</v>
      </c>
      <c r="E99" s="191">
        <f t="shared" si="2"/>
        <v>0</v>
      </c>
      <c r="F99" s="191"/>
      <c r="G99" s="191">
        <f t="shared" ref="G99:H99" si="3">SUM(G100:G105)</f>
        <v>3.0000000000000027E-2</v>
      </c>
      <c r="H99" s="191">
        <f t="shared" si="3"/>
        <v>3.0000000000000027E-2</v>
      </c>
      <c r="I99" s="192">
        <f t="shared" si="2"/>
        <v>-1.0388000000000002</v>
      </c>
      <c r="J99" s="193">
        <f t="shared" si="2"/>
        <v>0.20299999999999999</v>
      </c>
      <c r="K99" s="191">
        <f t="shared" si="2"/>
        <v>0.5</v>
      </c>
      <c r="L99" s="194">
        <f t="shared" si="2"/>
        <v>-2.0019999999999998</v>
      </c>
      <c r="M99" s="195">
        <f t="shared" si="2"/>
        <v>-2.2777999999999996</v>
      </c>
      <c r="N99" s="184">
        <f>SUM(N100:N105)</f>
        <v>-3393921.9999999995</v>
      </c>
      <c r="O99" s="196"/>
      <c r="P99" s="184">
        <v>3438622</v>
      </c>
      <c r="Q99" s="25"/>
    </row>
    <row r="100" spans="1:17" s="660" customFormat="1" ht="15.4" hidden="1" customHeight="1">
      <c r="A100" s="197">
        <v>1</v>
      </c>
      <c r="B100" s="854" t="s">
        <v>235</v>
      </c>
      <c r="C100" s="854"/>
      <c r="D100" s="198"/>
      <c r="E100" s="198"/>
      <c r="F100" s="198"/>
      <c r="G100" s="198">
        <v>-0.5</v>
      </c>
      <c r="H100" s="198">
        <v>-0.5</v>
      </c>
      <c r="I100" s="199">
        <v>-1.3320000000000001</v>
      </c>
      <c r="J100" s="200"/>
      <c r="K100" s="201"/>
      <c r="L100" s="202"/>
      <c r="M100" s="195">
        <f>SUM(D100:L100)</f>
        <v>-2.3319999999999999</v>
      </c>
      <c r="N100" s="184">
        <f>M100*1490000</f>
        <v>-3474680</v>
      </c>
      <c r="O100" s="203" t="s">
        <v>415</v>
      </c>
      <c r="P100" s="187"/>
    </row>
    <row r="101" spans="1:17" s="660" customFormat="1" ht="15.4" hidden="1" customHeight="1">
      <c r="A101" s="197">
        <v>2</v>
      </c>
      <c r="B101" s="854" t="s">
        <v>224</v>
      </c>
      <c r="C101" s="854"/>
      <c r="D101" s="198"/>
      <c r="E101" s="198"/>
      <c r="F101" s="198"/>
      <c r="G101" s="198">
        <v>0.33</v>
      </c>
      <c r="H101" s="198">
        <v>0.33</v>
      </c>
      <c r="I101" s="199">
        <f>H101*40%</f>
        <v>0.13200000000000001</v>
      </c>
      <c r="J101" s="200"/>
      <c r="K101" s="204"/>
      <c r="L101" s="202"/>
      <c r="M101" s="195">
        <f t="shared" ref="M101:M105" si="4">SUM(D101:L101)</f>
        <v>0.79200000000000004</v>
      </c>
      <c r="N101" s="184">
        <f t="shared" ref="N101:N105" si="5">M101*1490000</f>
        <v>1180080</v>
      </c>
      <c r="O101" s="203" t="s">
        <v>148</v>
      </c>
      <c r="P101" s="187"/>
    </row>
    <row r="102" spans="1:17" s="660" customFormat="1" ht="15.4" hidden="1" customHeight="1">
      <c r="A102" s="197">
        <v>3</v>
      </c>
      <c r="B102" s="854" t="s">
        <v>176</v>
      </c>
      <c r="C102" s="854"/>
      <c r="D102" s="198"/>
      <c r="E102" s="198"/>
      <c r="F102" s="198"/>
      <c r="G102" s="198">
        <v>0.2</v>
      </c>
      <c r="H102" s="198">
        <v>0.2</v>
      </c>
      <c r="I102" s="199">
        <f>H102*40%</f>
        <v>8.0000000000000016E-2</v>
      </c>
      <c r="J102" s="201"/>
      <c r="K102" s="204"/>
      <c r="L102" s="202"/>
      <c r="M102" s="195">
        <f t="shared" si="4"/>
        <v>0.48000000000000004</v>
      </c>
      <c r="N102" s="184">
        <f t="shared" si="5"/>
        <v>715200</v>
      </c>
      <c r="O102" s="203" t="s">
        <v>148</v>
      </c>
      <c r="P102" s="187"/>
    </row>
    <row r="103" spans="1:17" s="660" customFormat="1" ht="15.4" hidden="1" customHeight="1">
      <c r="A103" s="197">
        <v>4</v>
      </c>
      <c r="B103" s="854" t="s">
        <v>208</v>
      </c>
      <c r="C103" s="854"/>
      <c r="D103" s="198"/>
      <c r="E103" s="198"/>
      <c r="F103" s="198"/>
      <c r="G103" s="198"/>
      <c r="H103" s="198"/>
      <c r="I103" s="199">
        <f>0.203*40%</f>
        <v>8.1200000000000008E-2</v>
      </c>
      <c r="J103" s="199">
        <f>4.06*5%</f>
        <v>0.20299999999999999</v>
      </c>
      <c r="K103" s="204"/>
      <c r="L103" s="202"/>
      <c r="M103" s="195">
        <f t="shared" si="4"/>
        <v>0.28420000000000001</v>
      </c>
      <c r="N103" s="184">
        <f t="shared" si="5"/>
        <v>423458</v>
      </c>
      <c r="O103" s="203" t="s">
        <v>148</v>
      </c>
      <c r="P103" s="187"/>
    </row>
    <row r="104" spans="1:17" s="660" customFormat="1" ht="15.4" hidden="1" customHeight="1">
      <c r="A104" s="197">
        <v>5</v>
      </c>
      <c r="B104" s="855" t="s">
        <v>199</v>
      </c>
      <c r="C104" s="855"/>
      <c r="D104" s="198"/>
      <c r="E104" s="198"/>
      <c r="F104" s="198"/>
      <c r="G104" s="198"/>
      <c r="H104" s="198"/>
      <c r="I104" s="199"/>
      <c r="J104" s="200"/>
      <c r="K104" s="205">
        <v>0.5</v>
      </c>
      <c r="L104" s="199">
        <f>-2.86*70%</f>
        <v>-2.0019999999999998</v>
      </c>
      <c r="M104" s="195">
        <f t="shared" si="4"/>
        <v>-1.5019999999999998</v>
      </c>
      <c r="N104" s="184">
        <f t="shared" si="5"/>
        <v>-2237979.9999999995</v>
      </c>
      <c r="O104" s="203" t="s">
        <v>416</v>
      </c>
      <c r="P104" s="187"/>
    </row>
    <row r="105" spans="1:17" s="660" customFormat="1" ht="15.4" hidden="1" customHeight="1">
      <c r="A105" s="197">
        <v>6</v>
      </c>
      <c r="B105" s="855"/>
      <c r="C105" s="85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>
        <f t="shared" si="4"/>
        <v>0</v>
      </c>
      <c r="N105" s="184">
        <f t="shared" si="5"/>
        <v>0</v>
      </c>
      <c r="O105" s="203"/>
      <c r="P105" s="187"/>
    </row>
    <row r="106" spans="1:17" s="660" customFormat="1" ht="58.5" customHeight="1">
      <c r="A106" s="386" t="s">
        <v>602</v>
      </c>
      <c r="B106" s="386" t="s">
        <v>603</v>
      </c>
      <c r="C106" s="386" t="s">
        <v>31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660" customFormat="1" ht="15.4" customHeight="1">
      <c r="A107" s="389">
        <v>1</v>
      </c>
      <c r="B107" s="387" t="s">
        <v>681</v>
      </c>
      <c r="C107" s="388">
        <v>13425175.649999976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660" customFormat="1" ht="15.4" customHeight="1">
      <c r="A108" s="384">
        <v>2</v>
      </c>
      <c r="B108" s="387" t="s">
        <v>683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660" customFormat="1" ht="15.4" customHeight="1">
      <c r="A109" s="389">
        <v>3</v>
      </c>
      <c r="B109" s="387" t="s">
        <v>685</v>
      </c>
      <c r="C109" s="385">
        <v>3188599.9999999925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660" customFormat="1" ht="15.4" customHeight="1">
      <c r="A110" s="384">
        <v>4</v>
      </c>
      <c r="B110" s="387" t="s">
        <v>690</v>
      </c>
      <c r="C110" s="385">
        <v>4380599.9999999991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660" customFormat="1" ht="15.4" customHeight="1">
      <c r="A111" s="389">
        <v>5</v>
      </c>
      <c r="B111" s="387" t="s">
        <v>686</v>
      </c>
      <c r="C111" s="385">
        <v>0</v>
      </c>
      <c r="D111" s="198"/>
      <c r="E111" s="198"/>
      <c r="F111" s="198"/>
      <c r="G111" s="198"/>
      <c r="H111" s="198"/>
      <c r="I111" s="199"/>
      <c r="J111" s="200"/>
      <c r="K111" s="204"/>
      <c r="L111" s="206"/>
      <c r="M111" s="195"/>
      <c r="N111" s="184"/>
      <c r="O111" s="203"/>
      <c r="P111" s="187"/>
    </row>
    <row r="112" spans="1:17" s="660" customFormat="1" ht="15.4" customHeight="1">
      <c r="A112" s="384">
        <v>6</v>
      </c>
      <c r="B112" s="387" t="s">
        <v>684</v>
      </c>
      <c r="C112" s="385">
        <v>5950732.2000000477</v>
      </c>
      <c r="D112" s="198"/>
      <c r="E112" s="198"/>
      <c r="F112" s="198"/>
      <c r="G112" s="198"/>
      <c r="H112" s="198"/>
      <c r="I112" s="199"/>
      <c r="J112" s="200"/>
      <c r="K112" s="204"/>
      <c r="L112" s="206"/>
      <c r="M112" s="195"/>
      <c r="N112" s="184"/>
      <c r="O112" s="203"/>
      <c r="P112" s="187"/>
    </row>
    <row r="113" spans="1:17" s="660" customFormat="1" ht="18.75" customHeight="1">
      <c r="A113" s="389">
        <v>7</v>
      </c>
      <c r="B113" s="387" t="s">
        <v>687</v>
      </c>
      <c r="C113" s="385">
        <v>894000</v>
      </c>
      <c r="D113" s="180"/>
      <c r="E113" s="180"/>
      <c r="F113" s="180"/>
      <c r="G113" s="180"/>
      <c r="H113" s="180"/>
      <c r="I113" s="180"/>
      <c r="P113" s="187"/>
    </row>
    <row r="114" spans="1:17" s="660" customFormat="1" ht="18.75" customHeight="1">
      <c r="A114" s="384">
        <v>8</v>
      </c>
      <c r="B114" s="387" t="s">
        <v>689</v>
      </c>
      <c r="C114" s="385">
        <v>53537.189999999944</v>
      </c>
      <c r="D114" s="180"/>
      <c r="E114" s="180"/>
      <c r="F114" s="180"/>
      <c r="G114" s="180"/>
      <c r="H114" s="180"/>
      <c r="I114" s="180"/>
      <c r="J114" s="657"/>
      <c r="K114" s="657"/>
      <c r="L114" s="657"/>
      <c r="M114" s="657"/>
      <c r="N114" s="657"/>
      <c r="O114" s="657"/>
      <c r="P114" s="187"/>
    </row>
    <row r="115" spans="1:17" s="660" customFormat="1" ht="18.75" customHeight="1">
      <c r="A115" s="389">
        <v>9</v>
      </c>
      <c r="B115" s="387" t="s">
        <v>688</v>
      </c>
      <c r="C115" s="385">
        <v>0</v>
      </c>
      <c r="D115" s="373"/>
      <c r="E115" s="180"/>
      <c r="F115" s="180"/>
      <c r="G115" s="180"/>
      <c r="H115" s="180"/>
      <c r="I115" s="180"/>
      <c r="J115" s="657"/>
      <c r="K115" s="885"/>
      <c r="L115" s="885"/>
      <c r="M115" s="885"/>
      <c r="N115" s="885"/>
      <c r="O115" s="885"/>
      <c r="P115" s="885"/>
    </row>
    <row r="116" spans="1:17" s="660" customFormat="1" ht="18.75" customHeight="1">
      <c r="A116" s="594"/>
      <c r="B116" s="591"/>
      <c r="C116" s="344"/>
      <c r="D116" s="373"/>
      <c r="E116" s="180"/>
      <c r="F116" s="180"/>
      <c r="G116" s="180"/>
      <c r="H116" s="180"/>
      <c r="I116" s="180"/>
      <c r="J116" s="657"/>
      <c r="K116" s="663"/>
      <c r="L116" s="886" t="s">
        <v>729</v>
      </c>
      <c r="M116" s="886"/>
      <c r="N116" s="886"/>
      <c r="O116" s="886"/>
      <c r="P116" s="886"/>
      <c r="Q116" s="886"/>
    </row>
    <row r="117" spans="1:17" s="660" customFormat="1" ht="18.75" customHeight="1">
      <c r="A117" s="594"/>
      <c r="B117" s="591"/>
      <c r="C117" s="344"/>
      <c r="D117" s="373"/>
      <c r="E117" s="180"/>
      <c r="F117" s="180"/>
      <c r="G117" s="180"/>
      <c r="H117" s="180"/>
      <c r="I117" s="180"/>
      <c r="J117" s="657"/>
      <c r="K117" s="663"/>
      <c r="L117" s="664"/>
      <c r="M117" s="664"/>
      <c r="N117" s="664"/>
      <c r="O117" s="664"/>
      <c r="P117" s="664"/>
      <c r="Q117" s="664"/>
    </row>
    <row r="118" spans="1:17" s="660" customFormat="1" ht="15.4" customHeight="1">
      <c r="A118" s="857" t="s">
        <v>19</v>
      </c>
      <c r="B118" s="857"/>
      <c r="C118" s="857"/>
      <c r="E118" s="857" t="s">
        <v>20</v>
      </c>
      <c r="F118" s="857"/>
      <c r="G118" s="857"/>
      <c r="H118" s="857"/>
      <c r="I118" s="207"/>
      <c r="J118" s="857" t="s">
        <v>21</v>
      </c>
      <c r="K118" s="857"/>
      <c r="L118" s="857"/>
      <c r="M118" s="857"/>
      <c r="N118" s="857"/>
      <c r="O118" s="857"/>
      <c r="P118" s="187"/>
    </row>
    <row r="119" spans="1:17" s="660" customFormat="1" ht="15.4" customHeight="1">
      <c r="A119" s="180"/>
      <c r="B119" s="208"/>
      <c r="C119" s="590"/>
      <c r="E119" s="208"/>
      <c r="F119" s="208"/>
      <c r="G119" s="208"/>
      <c r="H119" s="208"/>
      <c r="I119" s="208"/>
      <c r="K119" s="208"/>
      <c r="L119" s="180"/>
      <c r="M119" s="208"/>
      <c r="N119" s="208"/>
      <c r="O119" s="208"/>
      <c r="P119" s="187"/>
    </row>
    <row r="120" spans="1:17" s="660" customFormat="1" ht="40.5" customHeight="1">
      <c r="A120" s="180"/>
      <c r="B120" s="180"/>
      <c r="C120" s="181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7"/>
    </row>
    <row r="121" spans="1:17" s="660" customFormat="1" ht="18" customHeight="1">
      <c r="A121" s="852" t="s">
        <v>568</v>
      </c>
      <c r="B121" s="852"/>
      <c r="C121" s="852"/>
      <c r="E121" s="852" t="s">
        <v>149</v>
      </c>
      <c r="F121" s="852"/>
      <c r="G121" s="852"/>
      <c r="H121" s="852"/>
      <c r="I121" s="210"/>
      <c r="J121" s="852" t="s">
        <v>43</v>
      </c>
      <c r="K121" s="852"/>
      <c r="L121" s="852"/>
      <c r="M121" s="852"/>
      <c r="N121" s="852"/>
      <c r="O121" s="852"/>
      <c r="P121" s="187"/>
    </row>
    <row r="122" spans="1:17" s="660" customFormat="1">
      <c r="A122" s="182"/>
      <c r="B122" s="182"/>
      <c r="C122" s="182"/>
      <c r="D122" s="183"/>
      <c r="E122" s="182"/>
      <c r="F122" s="182"/>
      <c r="G122" s="182"/>
      <c r="H122" s="182"/>
      <c r="I122" s="182"/>
      <c r="K122" s="179"/>
      <c r="L122" s="182"/>
      <c r="M122" s="182"/>
      <c r="N122" s="182"/>
      <c r="O122" s="179"/>
      <c r="P122" s="178"/>
    </row>
    <row r="123" spans="1:17" s="660" customFormat="1">
      <c r="A123" s="869" t="s">
        <v>22</v>
      </c>
      <c r="B123" s="869"/>
      <c r="C123" s="869"/>
      <c r="D123" s="869"/>
      <c r="E123" s="869"/>
      <c r="F123" s="869"/>
      <c r="G123" s="869"/>
      <c r="H123" s="869"/>
      <c r="I123" s="869"/>
      <c r="J123" s="869"/>
      <c r="K123" s="869"/>
      <c r="L123" s="869"/>
      <c r="M123" s="869"/>
      <c r="N123" s="869"/>
      <c r="O123" s="869"/>
      <c r="P123" s="178"/>
    </row>
    <row r="124" spans="1:17" s="660" customFormat="1">
      <c r="A124" s="182"/>
      <c r="B124" s="182"/>
      <c r="C124" s="182"/>
      <c r="D124" s="182"/>
      <c r="E124" s="182"/>
      <c r="F124" s="182"/>
      <c r="G124" s="182"/>
      <c r="H124" s="182"/>
      <c r="I124" s="870" t="s">
        <v>24</v>
      </c>
      <c r="J124" s="870"/>
      <c r="K124" s="870"/>
      <c r="L124" s="870"/>
      <c r="M124" s="870"/>
      <c r="N124" s="870"/>
      <c r="O124" s="870"/>
      <c r="P124" s="178"/>
    </row>
    <row r="125" spans="1:17" s="660" customFormat="1">
      <c r="A125" s="180"/>
      <c r="B125" s="871" t="s">
        <v>23</v>
      </c>
      <c r="C125" s="871"/>
      <c r="D125" s="871"/>
      <c r="E125" s="180"/>
      <c r="F125" s="180"/>
      <c r="G125" s="180"/>
      <c r="H125" s="180"/>
      <c r="I125" s="871" t="s">
        <v>39</v>
      </c>
      <c r="J125" s="871"/>
      <c r="K125" s="871"/>
      <c r="L125" s="871"/>
      <c r="M125" s="871"/>
      <c r="N125" s="871"/>
      <c r="O125" s="871"/>
      <c r="P125" s="178"/>
    </row>
    <row r="126" spans="1:17" s="660" customFormat="1">
      <c r="A126" s="179"/>
      <c r="B126" s="871"/>
      <c r="C126" s="871"/>
      <c r="D126" s="871"/>
      <c r="E126" s="180"/>
      <c r="F126" s="180"/>
      <c r="G126" s="180"/>
      <c r="H126" s="180"/>
      <c r="I126" s="871"/>
      <c r="J126" s="871"/>
      <c r="K126" s="871"/>
      <c r="L126" s="871"/>
      <c r="M126" s="871"/>
      <c r="N126" s="871"/>
      <c r="O126" s="871"/>
      <c r="P126" s="178"/>
    </row>
    <row r="127" spans="1:17" s="660" customFormat="1">
      <c r="A127" s="180"/>
      <c r="B127" s="180"/>
      <c r="C127" s="180"/>
      <c r="D127" s="180"/>
      <c r="E127" s="180"/>
      <c r="F127" s="180"/>
      <c r="G127" s="180"/>
      <c r="H127" s="180"/>
      <c r="I127" s="871"/>
      <c r="J127" s="871"/>
      <c r="K127" s="871"/>
      <c r="L127" s="871"/>
      <c r="M127" s="871"/>
      <c r="N127" s="871"/>
      <c r="O127" s="871"/>
      <c r="P127" s="178"/>
    </row>
    <row r="128" spans="1:17" s="660" customFormat="1">
      <c r="A128" s="872"/>
      <c r="B128" s="872"/>
      <c r="C128" s="872"/>
      <c r="D128" s="872"/>
      <c r="E128" s="872"/>
      <c r="F128" s="872"/>
      <c r="G128" s="872"/>
      <c r="H128" s="872"/>
      <c r="I128" s="872"/>
      <c r="J128" s="872"/>
      <c r="K128" s="873"/>
      <c r="L128" s="873"/>
      <c r="M128" s="873"/>
      <c r="N128" s="873"/>
      <c r="O128" s="873"/>
      <c r="P128" s="178"/>
    </row>
    <row r="129" spans="3:3" s="660" customFormat="1">
      <c r="C129" s="181"/>
    </row>
  </sheetData>
  <mergeCells count="56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N97:N98"/>
    <mergeCell ref="O97:O98"/>
    <mergeCell ref="C17:D17"/>
    <mergeCell ref="B18:D18"/>
    <mergeCell ref="B19:D19"/>
    <mergeCell ref="B94:D94"/>
    <mergeCell ref="A95:O95"/>
    <mergeCell ref="A96:D96"/>
    <mergeCell ref="E96:O96"/>
    <mergeCell ref="B104:C104"/>
    <mergeCell ref="A97:A98"/>
    <mergeCell ref="B97:C98"/>
    <mergeCell ref="D97:L97"/>
    <mergeCell ref="M97:M98"/>
    <mergeCell ref="B99:C99"/>
    <mergeCell ref="B100:C100"/>
    <mergeCell ref="B101:C101"/>
    <mergeCell ref="B102:C102"/>
    <mergeCell ref="B103:C103"/>
    <mergeCell ref="B105:C105"/>
    <mergeCell ref="K115:P115"/>
    <mergeCell ref="L116:Q116"/>
    <mergeCell ref="A118:C118"/>
    <mergeCell ref="E118:H118"/>
    <mergeCell ref="J118:O118"/>
    <mergeCell ref="A128:J128"/>
    <mergeCell ref="K128:O128"/>
    <mergeCell ref="A121:C121"/>
    <mergeCell ref="E121:H121"/>
    <mergeCell ref="J121:O121"/>
    <mergeCell ref="A123:O123"/>
    <mergeCell ref="I124:O124"/>
    <mergeCell ref="B125:D126"/>
    <mergeCell ref="I125:O127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 codeName="Sheet31">
    <tabColor rgb="FFFFFF00"/>
  </sheetPr>
  <dimension ref="A1:R124"/>
  <sheetViews>
    <sheetView showGridLines="0" topLeftCell="A29" workbookViewId="0">
      <selection activeCell="B44" sqref="B44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5" width="14.5" style="618" customWidth="1"/>
    <col min="6" max="6" width="15.83203125" style="618" bestFit="1" customWidth="1"/>
    <col min="7" max="8" width="14.6640625" style="618" hidden="1" customWidth="1"/>
    <col min="9" max="9" width="15.1640625" style="618" bestFit="1" customWidth="1"/>
    <col min="10" max="10" width="9.83203125" style="618" customWidth="1"/>
    <col min="11" max="11" width="8.1640625" style="618" bestFit="1" customWidth="1"/>
    <col min="12" max="12" width="11.1640625" style="618" customWidth="1"/>
    <col min="13" max="13" width="9.83203125" style="618" bestFit="1" customWidth="1"/>
    <col min="14" max="14" width="12" style="618" customWidth="1"/>
    <col min="15" max="15" width="16.5" style="618" customWidth="1"/>
    <col min="16" max="16" width="16.83203125" style="618" customWidth="1"/>
    <col min="17" max="17" width="23.1640625" style="618" customWidth="1"/>
    <col min="18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5.4" customHeight="1">
      <c r="A3" s="811" t="s">
        <v>727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726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626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626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626" customFormat="1" ht="74.25" customHeight="1">
      <c r="A16" s="881"/>
      <c r="B16" s="881"/>
      <c r="C16" s="627" t="s">
        <v>17</v>
      </c>
      <c r="D16" s="627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628">
        <v>1</v>
      </c>
      <c r="B17" s="628">
        <v>2</v>
      </c>
      <c r="C17" s="874">
        <v>3</v>
      </c>
      <c r="D17" s="874"/>
      <c r="E17" s="628">
        <v>4</v>
      </c>
      <c r="F17" s="628">
        <v>5</v>
      </c>
      <c r="G17" s="628">
        <v>5</v>
      </c>
      <c r="H17" s="628">
        <v>5</v>
      </c>
      <c r="I17" s="628">
        <v>6</v>
      </c>
      <c r="J17" s="628">
        <v>7</v>
      </c>
      <c r="K17" s="628">
        <v>8</v>
      </c>
      <c r="L17" s="628">
        <v>9</v>
      </c>
      <c r="M17" s="628">
        <v>10</v>
      </c>
      <c r="N17" s="628">
        <v>11</v>
      </c>
      <c r="O17" s="628">
        <v>12</v>
      </c>
      <c r="P17" s="240"/>
    </row>
    <row r="18" spans="1:18" s="626" customFormat="1" ht="19.5" customHeight="1">
      <c r="A18" s="242"/>
      <c r="B18" s="875" t="s">
        <v>7</v>
      </c>
      <c r="C18" s="875"/>
      <c r="D18" s="875"/>
      <c r="E18" s="243">
        <f>SUM(E20:E88)</f>
        <v>538223394.5</v>
      </c>
      <c r="F18" s="243">
        <f>SUM(F20:F88)</f>
        <v>538223394.5</v>
      </c>
      <c r="G18" s="243">
        <f>SUM(G20:G88)</f>
        <v>0</v>
      </c>
      <c r="H18" s="243">
        <f>SUM(H20:H88)</f>
        <v>0</v>
      </c>
      <c r="I18" s="243">
        <f>SUM(I20:I88)</f>
        <v>0</v>
      </c>
      <c r="J18" s="243"/>
      <c r="K18" s="243"/>
      <c r="L18" s="243"/>
      <c r="M18" s="243"/>
      <c r="N18" s="243"/>
      <c r="O18" s="599"/>
      <c r="P18" s="178"/>
      <c r="Q18" s="390"/>
    </row>
    <row r="19" spans="1:18" s="626" customFormat="1">
      <c r="A19" s="258" t="s">
        <v>25</v>
      </c>
      <c r="B19" s="876" t="s">
        <v>26</v>
      </c>
      <c r="C19" s="877"/>
      <c r="D19" s="878"/>
      <c r="E19" s="146">
        <f>SUM(E20:E88)</f>
        <v>538223394.5</v>
      </c>
      <c r="F19" s="146">
        <f>SUM(F20:F88)</f>
        <v>538223394.5</v>
      </c>
      <c r="G19" s="146">
        <f>SUM(G20:G88)</f>
        <v>0</v>
      </c>
      <c r="H19" s="146">
        <f>SUM(H20:H88)</f>
        <v>0</v>
      </c>
      <c r="I19" s="146"/>
      <c r="J19" s="146"/>
      <c r="K19" s="146"/>
      <c r="L19" s="146"/>
      <c r="M19" s="146"/>
      <c r="N19" s="146"/>
      <c r="O19" s="600"/>
      <c r="P19" s="243">
        <f>557152665-1985109</f>
        <v>555167556</v>
      </c>
      <c r="Q19" s="597" t="e">
        <f>F19-#REF!</f>
        <v>#REF!</v>
      </c>
    </row>
    <row r="20" spans="1:18" s="626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3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/>
      <c r="P20" s="271"/>
    </row>
    <row r="21" spans="1:18" s="626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/>
      <c r="P21" s="271"/>
    </row>
    <row r="22" spans="1:18" s="626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8609153</v>
      </c>
      <c r="F22" s="271">
        <v>8609153</v>
      </c>
      <c r="G22" s="94"/>
      <c r="H22" s="94"/>
      <c r="I22" s="147"/>
      <c r="J22" s="147"/>
      <c r="K22" s="146"/>
      <c r="L22" s="146"/>
      <c r="M22" s="146"/>
      <c r="N22" s="146"/>
      <c r="O22" s="383"/>
      <c r="P22" s="271"/>
    </row>
    <row r="23" spans="1:18" s="626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/>
      <c r="P23" s="135"/>
      <c r="Q23" s="135"/>
    </row>
    <row r="24" spans="1:18" s="626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/>
      <c r="P24" s="135"/>
    </row>
    <row r="25" spans="1:18" s="626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/>
      <c r="P25" s="135"/>
    </row>
    <row r="26" spans="1:18" s="626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9648123</v>
      </c>
      <c r="F26" s="271">
        <v>9648123</v>
      </c>
      <c r="G26" s="94"/>
      <c r="H26" s="94"/>
      <c r="I26" s="147"/>
      <c r="J26" s="147"/>
      <c r="K26" s="146"/>
      <c r="L26" s="146"/>
      <c r="M26" s="146"/>
      <c r="N26" s="146"/>
      <c r="O26" s="383"/>
      <c r="P26" s="135"/>
    </row>
    <row r="27" spans="1:18" s="626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/>
      <c r="P27" s="135"/>
    </row>
    <row r="28" spans="1:18" s="626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/>
      <c r="P28" s="135"/>
      <c r="Q28" s="135"/>
      <c r="R28" s="135"/>
    </row>
    <row r="29" spans="1:18" s="626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/>
      <c r="P29" s="135"/>
      <c r="Q29" s="135"/>
      <c r="R29" s="135"/>
    </row>
    <row r="30" spans="1:18" s="626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/>
      <c r="P30" s="135"/>
    </row>
    <row r="31" spans="1:18" s="626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/>
      <c r="P31" s="135"/>
    </row>
    <row r="32" spans="1:18" s="626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/>
      <c r="P32" s="135"/>
    </row>
    <row r="33" spans="1:16" s="626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11187218</v>
      </c>
      <c r="F33" s="271">
        <v>11187218</v>
      </c>
      <c r="G33" s="94"/>
      <c r="H33" s="94"/>
      <c r="I33" s="147"/>
      <c r="J33" s="147"/>
      <c r="K33" s="146"/>
      <c r="L33" s="147"/>
      <c r="M33" s="146"/>
      <c r="N33" s="146"/>
      <c r="O33" s="383"/>
      <c r="P33" s="135"/>
    </row>
    <row r="34" spans="1:16" s="626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/>
      <c r="P34" s="135"/>
    </row>
    <row r="35" spans="1:16" s="626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/>
      <c r="P35" s="135"/>
    </row>
    <row r="36" spans="1:16" s="626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/>
      <c r="P36" s="135"/>
    </row>
    <row r="37" spans="1:16" s="626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8992083</v>
      </c>
      <c r="F37" s="271">
        <v>8992083</v>
      </c>
      <c r="G37" s="94"/>
      <c r="H37" s="94"/>
      <c r="I37" s="147"/>
      <c r="J37" s="147"/>
      <c r="K37" s="146"/>
      <c r="L37" s="147"/>
      <c r="M37" s="146"/>
      <c r="N37" s="146"/>
      <c r="O37" s="383"/>
      <c r="P37" s="135"/>
    </row>
    <row r="38" spans="1:16" s="626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/>
      <c r="P38" s="135"/>
    </row>
    <row r="39" spans="1:16" s="626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/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/>
      <c r="P40" s="11"/>
    </row>
    <row r="41" spans="1:16" s="626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/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/>
      <c r="P42" s="11"/>
    </row>
    <row r="43" spans="1:16" s="626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/>
      <c r="P43" s="135"/>
    </row>
    <row r="44" spans="1:16" s="626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/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7589390</v>
      </c>
      <c r="F45" s="312">
        <v>7589390</v>
      </c>
      <c r="G45" s="263"/>
      <c r="H45" s="263"/>
      <c r="I45" s="43"/>
      <c r="J45" s="43"/>
      <c r="K45" s="44"/>
      <c r="L45" s="43"/>
      <c r="M45" s="44"/>
      <c r="N45" s="44"/>
      <c r="O45" s="383"/>
      <c r="P45" s="11"/>
    </row>
    <row r="46" spans="1:16" s="626" customFormat="1" ht="22.5" customHeight="1">
      <c r="A46" s="143">
        <v>27</v>
      </c>
      <c r="B46" s="96" t="s">
        <v>197</v>
      </c>
      <c r="C46" s="95" t="s">
        <v>267</v>
      </c>
      <c r="D46" s="145" t="s">
        <v>143</v>
      </c>
      <c r="E46" s="146">
        <f t="shared" si="0"/>
        <v>10054492</v>
      </c>
      <c r="F46" s="271">
        <v>10054492</v>
      </c>
      <c r="G46" s="94"/>
      <c r="H46" s="94"/>
      <c r="I46" s="147"/>
      <c r="J46" s="147"/>
      <c r="K46" s="146"/>
      <c r="L46" s="147"/>
      <c r="M46" s="146"/>
      <c r="N46" s="146"/>
      <c r="O46" s="383"/>
      <c r="P46" s="135"/>
    </row>
    <row r="47" spans="1:16" s="626" customFormat="1" ht="22.5" customHeight="1">
      <c r="A47" s="143">
        <v>28</v>
      </c>
      <c r="B47" s="96" t="s">
        <v>198</v>
      </c>
      <c r="C47" s="95" t="s">
        <v>268</v>
      </c>
      <c r="D47" s="145" t="s">
        <v>143</v>
      </c>
      <c r="E47" s="146">
        <f t="shared" si="0"/>
        <v>6844390</v>
      </c>
      <c r="F47" s="271">
        <v>6844390</v>
      </c>
      <c r="G47" s="94"/>
      <c r="H47" s="94"/>
      <c r="I47" s="147"/>
      <c r="J47" s="147"/>
      <c r="K47" s="146"/>
      <c r="L47" s="147"/>
      <c r="M47" s="146"/>
      <c r="N47" s="146"/>
      <c r="O47" s="383"/>
      <c r="P47" s="135"/>
    </row>
    <row r="48" spans="1:16" s="626" customFormat="1" ht="22.5" customHeight="1">
      <c r="A48" s="143">
        <v>29</v>
      </c>
      <c r="B48" s="96" t="s">
        <v>199</v>
      </c>
      <c r="C48" s="95" t="s">
        <v>269</v>
      </c>
      <c r="D48" s="145" t="s">
        <v>143</v>
      </c>
      <c r="E48" s="146">
        <f t="shared" si="0"/>
        <v>7139931</v>
      </c>
      <c r="F48" s="271">
        <v>7139931</v>
      </c>
      <c r="G48" s="94"/>
      <c r="H48" s="94"/>
      <c r="I48" s="147"/>
      <c r="J48" s="147"/>
      <c r="K48" s="146"/>
      <c r="L48" s="147"/>
      <c r="M48" s="146"/>
      <c r="N48" s="146"/>
      <c r="O48" s="383"/>
      <c r="P48" s="135"/>
    </row>
    <row r="49" spans="1:16" s="626" customFormat="1" ht="22.5" customHeight="1">
      <c r="A49" s="143">
        <v>30</v>
      </c>
      <c r="B49" s="96" t="s">
        <v>200</v>
      </c>
      <c r="C49" s="95" t="s">
        <v>270</v>
      </c>
      <c r="D49" s="145" t="s">
        <v>143</v>
      </c>
      <c r="E49" s="146">
        <f t="shared" si="0"/>
        <v>6786950</v>
      </c>
      <c r="F49" s="271">
        <v>6786950</v>
      </c>
      <c r="G49" s="94"/>
      <c r="H49" s="94"/>
      <c r="I49" s="147"/>
      <c r="J49" s="147"/>
      <c r="K49" s="146"/>
      <c r="L49" s="147"/>
      <c r="M49" s="146"/>
      <c r="N49" s="146"/>
      <c r="O49" s="383"/>
      <c r="P49" s="135"/>
    </row>
    <row r="50" spans="1:16" s="626" customFormat="1" ht="22.5" customHeight="1">
      <c r="A50" s="143">
        <v>31</v>
      </c>
      <c r="B50" s="96" t="s">
        <v>202</v>
      </c>
      <c r="C50" s="95" t="s">
        <v>272</v>
      </c>
      <c r="D50" s="145" t="s">
        <v>143</v>
      </c>
      <c r="E50" s="146">
        <f t="shared" si="0"/>
        <v>8913623</v>
      </c>
      <c r="F50" s="271">
        <v>8913623</v>
      </c>
      <c r="G50" s="94"/>
      <c r="H50" s="94"/>
      <c r="I50" s="147"/>
      <c r="J50" s="147"/>
      <c r="K50" s="146"/>
      <c r="L50" s="147"/>
      <c r="M50" s="146"/>
      <c r="N50" s="146"/>
      <c r="O50" s="383"/>
      <c r="P50" s="135"/>
    </row>
    <row r="51" spans="1:16" s="626" customFormat="1" ht="22.5" customHeight="1">
      <c r="A51" s="143">
        <v>32</v>
      </c>
      <c r="B51" s="96" t="s">
        <v>203</v>
      </c>
      <c r="C51" s="95" t="s">
        <v>273</v>
      </c>
      <c r="D51" s="145" t="s">
        <v>143</v>
      </c>
      <c r="E51" s="146">
        <f t="shared" si="0"/>
        <v>9797123</v>
      </c>
      <c r="F51" s="271">
        <v>9797123</v>
      </c>
      <c r="G51" s="94"/>
      <c r="H51" s="94"/>
      <c r="I51" s="147"/>
      <c r="J51" s="147"/>
      <c r="K51" s="146"/>
      <c r="L51" s="147"/>
      <c r="M51" s="146"/>
      <c r="N51" s="146"/>
      <c r="O51" s="383"/>
      <c r="P51" s="135"/>
    </row>
    <row r="52" spans="1:16" s="626" customFormat="1" ht="22.5" customHeight="1">
      <c r="A52" s="143">
        <v>33</v>
      </c>
      <c r="B52" s="96" t="s">
        <v>204</v>
      </c>
      <c r="C52" s="95" t="s">
        <v>274</v>
      </c>
      <c r="D52" s="145" t="s">
        <v>143</v>
      </c>
      <c r="E52" s="146">
        <f t="shared" si="0"/>
        <v>8284549</v>
      </c>
      <c r="F52" s="271">
        <v>8284549</v>
      </c>
      <c r="G52" s="94"/>
      <c r="H52" s="94"/>
      <c r="I52" s="147"/>
      <c r="J52" s="147"/>
      <c r="K52" s="146"/>
      <c r="L52" s="147"/>
      <c r="M52" s="146"/>
      <c r="N52" s="146"/>
      <c r="O52" s="383"/>
      <c r="P52" s="135"/>
    </row>
    <row r="53" spans="1:16" s="626" customFormat="1" ht="22.5" customHeight="1">
      <c r="A53" s="143">
        <v>34</v>
      </c>
      <c r="B53" s="96" t="s">
        <v>205</v>
      </c>
      <c r="C53" s="95" t="s">
        <v>275</v>
      </c>
      <c r="D53" s="145" t="s">
        <v>143</v>
      </c>
      <c r="E53" s="146">
        <f t="shared" si="0"/>
        <v>8667479</v>
      </c>
      <c r="F53" s="271">
        <v>8667479</v>
      </c>
      <c r="G53" s="94"/>
      <c r="H53" s="94"/>
      <c r="I53" s="147"/>
      <c r="J53" s="147"/>
      <c r="K53" s="146"/>
      <c r="L53" s="147"/>
      <c r="M53" s="146"/>
      <c r="N53" s="146"/>
      <c r="O53" s="383"/>
      <c r="P53" s="135"/>
    </row>
    <row r="54" spans="1:16" s="626" customFormat="1" ht="22.5" customHeight="1">
      <c r="A54" s="143">
        <v>35</v>
      </c>
      <c r="B54" s="96" t="s">
        <v>206</v>
      </c>
      <c r="C54" s="95" t="s">
        <v>276</v>
      </c>
      <c r="D54" s="145" t="s">
        <v>143</v>
      </c>
      <c r="E54" s="146">
        <f t="shared" si="0"/>
        <v>6990931</v>
      </c>
      <c r="F54" s="271">
        <v>6990931</v>
      </c>
      <c r="G54" s="94"/>
      <c r="H54" s="94"/>
      <c r="I54" s="147"/>
      <c r="J54" s="147"/>
      <c r="K54" s="146"/>
      <c r="L54" s="147"/>
      <c r="M54" s="146"/>
      <c r="N54" s="146"/>
      <c r="O54" s="383"/>
      <c r="P54" s="135"/>
    </row>
    <row r="55" spans="1:16" s="626" customFormat="1" ht="22.5" customHeight="1">
      <c r="A55" s="143">
        <v>36</v>
      </c>
      <c r="B55" s="96" t="s">
        <v>208</v>
      </c>
      <c r="C55" s="95" t="s">
        <v>278</v>
      </c>
      <c r="D55" s="145" t="s">
        <v>143</v>
      </c>
      <c r="E55" s="146">
        <f t="shared" si="0"/>
        <v>9663097</v>
      </c>
      <c r="F55" s="271">
        <v>9663097</v>
      </c>
      <c r="G55" s="94"/>
      <c r="H55" s="94"/>
      <c r="I55" s="147"/>
      <c r="J55" s="147"/>
      <c r="K55" s="146"/>
      <c r="L55" s="147"/>
      <c r="M55" s="146"/>
      <c r="N55" s="146"/>
      <c r="O55" s="383"/>
      <c r="P55" s="135"/>
    </row>
    <row r="56" spans="1:16" s="626" customFormat="1" ht="22.5" customHeight="1">
      <c r="A56" s="143">
        <v>37</v>
      </c>
      <c r="B56" s="96" t="s">
        <v>209</v>
      </c>
      <c r="C56" s="95" t="s">
        <v>279</v>
      </c>
      <c r="D56" s="145" t="s">
        <v>143</v>
      </c>
      <c r="E56" s="146">
        <f t="shared" si="0"/>
        <v>7288931</v>
      </c>
      <c r="F56" s="271">
        <v>7288931</v>
      </c>
      <c r="G56" s="94"/>
      <c r="H56" s="94"/>
      <c r="I56" s="147"/>
      <c r="J56" s="147"/>
      <c r="K56" s="146"/>
      <c r="L56" s="147"/>
      <c r="M56" s="146"/>
      <c r="N56" s="146"/>
      <c r="O56" s="383"/>
      <c r="P56" s="135"/>
    </row>
    <row r="57" spans="1:16" s="626" customFormat="1" ht="22.5" customHeight="1">
      <c r="A57" s="143">
        <v>38</v>
      </c>
      <c r="B57" s="96" t="s">
        <v>210</v>
      </c>
      <c r="C57" s="95" t="s">
        <v>280</v>
      </c>
      <c r="D57" s="145" t="s">
        <v>143</v>
      </c>
      <c r="E57" s="146">
        <f t="shared" si="0"/>
        <v>8369479</v>
      </c>
      <c r="F57" s="271">
        <v>8369479</v>
      </c>
      <c r="G57" s="94"/>
      <c r="H57" s="94"/>
      <c r="I57" s="147"/>
      <c r="J57" s="147"/>
      <c r="K57" s="146"/>
      <c r="L57" s="147"/>
      <c r="M57" s="146"/>
      <c r="N57" s="146"/>
      <c r="O57" s="383"/>
      <c r="P57" s="135"/>
    </row>
    <row r="58" spans="1:16" s="626" customFormat="1" ht="22.5" customHeight="1">
      <c r="A58" s="143">
        <v>39</v>
      </c>
      <c r="B58" s="96" t="s">
        <v>211</v>
      </c>
      <c r="C58" s="95" t="s">
        <v>281</v>
      </c>
      <c r="D58" s="145" t="s">
        <v>143</v>
      </c>
      <c r="E58" s="146">
        <f t="shared" si="0"/>
        <v>8265402.5</v>
      </c>
      <c r="F58" s="271">
        <v>8265402.5</v>
      </c>
      <c r="G58" s="94"/>
      <c r="H58" s="94"/>
      <c r="I58" s="147"/>
      <c r="J58" s="147"/>
      <c r="K58" s="146"/>
      <c r="L58" s="147"/>
      <c r="M58" s="146"/>
      <c r="N58" s="146"/>
      <c r="O58" s="383"/>
      <c r="P58" s="135"/>
    </row>
    <row r="59" spans="1:16" s="626" customFormat="1" ht="22.5" customHeight="1">
      <c r="A59" s="143">
        <v>40</v>
      </c>
      <c r="B59" s="96" t="s">
        <v>212</v>
      </c>
      <c r="C59" s="95" t="s">
        <v>282</v>
      </c>
      <c r="D59" s="145" t="s">
        <v>143</v>
      </c>
      <c r="E59" s="146">
        <f t="shared" si="0"/>
        <v>5708116</v>
      </c>
      <c r="F59" s="271">
        <v>5708116</v>
      </c>
      <c r="G59" s="94"/>
      <c r="H59" s="94"/>
      <c r="I59" s="147"/>
      <c r="J59" s="147"/>
      <c r="K59" s="146"/>
      <c r="L59" s="147"/>
      <c r="M59" s="146"/>
      <c r="N59" s="146"/>
      <c r="O59" s="383"/>
      <c r="P59" s="135"/>
    </row>
    <row r="60" spans="1:16" s="626" customFormat="1" ht="22.5" customHeight="1">
      <c r="A60" s="143">
        <v>41</v>
      </c>
      <c r="B60" s="96" t="s">
        <v>213</v>
      </c>
      <c r="C60" s="95" t="s">
        <v>283</v>
      </c>
      <c r="D60" s="145" t="s">
        <v>143</v>
      </c>
      <c r="E60" s="146">
        <f t="shared" si="0"/>
        <v>6971785</v>
      </c>
      <c r="F60" s="271">
        <f>6971785</f>
        <v>6971785</v>
      </c>
      <c r="G60" s="94"/>
      <c r="H60" s="94"/>
      <c r="I60" s="147"/>
      <c r="J60" s="147"/>
      <c r="K60" s="146"/>
      <c r="L60" s="147"/>
      <c r="M60" s="146"/>
      <c r="N60" s="146"/>
      <c r="O60" s="383"/>
      <c r="P60" s="135"/>
    </row>
    <row r="61" spans="1:16" s="626" customFormat="1" ht="22.5" customHeight="1">
      <c r="A61" s="143">
        <v>42</v>
      </c>
      <c r="B61" s="96" t="s">
        <v>609</v>
      </c>
      <c r="C61" s="95" t="s">
        <v>610</v>
      </c>
      <c r="D61" s="145" t="s">
        <v>143</v>
      </c>
      <c r="E61" s="146">
        <f t="shared" si="0"/>
        <v>4616764</v>
      </c>
      <c r="F61" s="271">
        <v>4616764</v>
      </c>
      <c r="G61" s="94"/>
      <c r="H61" s="94"/>
      <c r="I61" s="147"/>
      <c r="J61" s="147"/>
      <c r="K61" s="146"/>
      <c r="L61" s="147"/>
      <c r="M61" s="146"/>
      <c r="N61" s="146"/>
      <c r="O61" s="383"/>
      <c r="P61" s="135"/>
    </row>
    <row r="62" spans="1:16" s="626" customFormat="1" ht="22.5" customHeight="1">
      <c r="A62" s="143">
        <v>43</v>
      </c>
      <c r="B62" s="96" t="s">
        <v>214</v>
      </c>
      <c r="C62" s="95" t="s">
        <v>284</v>
      </c>
      <c r="D62" s="145" t="s">
        <v>143</v>
      </c>
      <c r="E62" s="146">
        <f t="shared" si="0"/>
        <v>7288931</v>
      </c>
      <c r="F62" s="271">
        <v>7288931</v>
      </c>
      <c r="G62" s="94"/>
      <c r="H62" s="94"/>
      <c r="I62" s="147"/>
      <c r="J62" s="147"/>
      <c r="K62" s="146"/>
      <c r="L62" s="147"/>
      <c r="M62" s="146"/>
      <c r="N62" s="146"/>
      <c r="O62" s="383"/>
      <c r="P62" s="135"/>
    </row>
    <row r="63" spans="1:16" s="626" customFormat="1" ht="22.5" customHeight="1">
      <c r="A63" s="143">
        <v>44</v>
      </c>
      <c r="B63" s="96" t="s">
        <v>215</v>
      </c>
      <c r="C63" s="95" t="s">
        <v>285</v>
      </c>
      <c r="D63" s="145" t="s">
        <v>143</v>
      </c>
      <c r="E63" s="146">
        <f t="shared" si="0"/>
        <v>7882473</v>
      </c>
      <c r="F63" s="271">
        <v>7882473</v>
      </c>
      <c r="G63" s="94"/>
      <c r="H63" s="94"/>
      <c r="I63" s="147"/>
      <c r="J63" s="147"/>
      <c r="K63" s="146"/>
      <c r="L63" s="147"/>
      <c r="M63" s="146"/>
      <c r="N63" s="146"/>
      <c r="O63" s="383"/>
      <c r="P63" s="135"/>
    </row>
    <row r="64" spans="1:16" s="626" customFormat="1" ht="22.5" customHeight="1">
      <c r="A64" s="143">
        <v>45</v>
      </c>
      <c r="B64" s="96" t="s">
        <v>216</v>
      </c>
      <c r="C64" s="95" t="s">
        <v>286</v>
      </c>
      <c r="D64" s="145" t="s">
        <v>143</v>
      </c>
      <c r="E64" s="146">
        <f t="shared" si="0"/>
        <v>7652715</v>
      </c>
      <c r="F64" s="271">
        <v>7652715</v>
      </c>
      <c r="G64" s="94"/>
      <c r="H64" s="94"/>
      <c r="I64" s="147"/>
      <c r="J64" s="147"/>
      <c r="K64" s="146"/>
      <c r="L64" s="147"/>
      <c r="M64" s="146"/>
      <c r="N64" s="146"/>
      <c r="O64" s="383"/>
      <c r="P64" s="135"/>
    </row>
    <row r="65" spans="1:16" s="626" customFormat="1" ht="22.5" customHeight="1">
      <c r="A65" s="143">
        <v>46</v>
      </c>
      <c r="B65" s="96" t="s">
        <v>217</v>
      </c>
      <c r="C65" s="95" t="s">
        <v>287</v>
      </c>
      <c r="D65" s="145" t="s">
        <v>143</v>
      </c>
      <c r="E65" s="146">
        <f t="shared" si="0"/>
        <v>8718288</v>
      </c>
      <c r="F65" s="271">
        <f>8718288</f>
        <v>8718288</v>
      </c>
      <c r="G65" s="94"/>
      <c r="H65" s="94"/>
      <c r="I65" s="147"/>
      <c r="J65" s="147"/>
      <c r="K65" s="146"/>
      <c r="L65" s="147"/>
      <c r="M65" s="146"/>
      <c r="N65" s="146"/>
      <c r="O65" s="383"/>
      <c r="P65" s="135"/>
    </row>
    <row r="66" spans="1:16" s="626" customFormat="1" ht="22.5" customHeight="1">
      <c r="A66" s="143">
        <v>47</v>
      </c>
      <c r="B66" s="96" t="s">
        <v>207</v>
      </c>
      <c r="C66" s="95" t="s">
        <v>277</v>
      </c>
      <c r="D66" s="145" t="s">
        <v>143</v>
      </c>
      <c r="E66" s="146">
        <f t="shared" si="0"/>
        <v>8518479</v>
      </c>
      <c r="F66" s="271">
        <v>8518479</v>
      </c>
      <c r="G66" s="94"/>
      <c r="H66" s="94"/>
      <c r="I66" s="147"/>
      <c r="J66" s="147"/>
      <c r="K66" s="146"/>
      <c r="L66" s="147"/>
      <c r="M66" s="146"/>
      <c r="N66" s="146"/>
      <c r="O66" s="383"/>
      <c r="P66" s="135"/>
    </row>
    <row r="67" spans="1:16" s="626" customFormat="1" ht="22.5" customHeight="1">
      <c r="A67" s="143">
        <v>48</v>
      </c>
      <c r="B67" s="96" t="s">
        <v>219</v>
      </c>
      <c r="C67" s="95" t="s">
        <v>289</v>
      </c>
      <c r="D67" s="145" t="s">
        <v>143</v>
      </c>
      <c r="E67" s="146">
        <f t="shared" si="0"/>
        <v>6546390</v>
      </c>
      <c r="F67" s="271">
        <v>6546390</v>
      </c>
      <c r="G67" s="94"/>
      <c r="H67" s="94"/>
      <c r="I67" s="147"/>
      <c r="J67" s="147"/>
      <c r="K67" s="146"/>
      <c r="L67" s="147"/>
      <c r="M67" s="146"/>
      <c r="N67" s="146"/>
      <c r="O67" s="383"/>
      <c r="P67" s="135"/>
    </row>
    <row r="68" spans="1:16" s="626" customFormat="1" ht="22.5" customHeight="1">
      <c r="A68" s="143">
        <v>49</v>
      </c>
      <c r="B68" s="96" t="s">
        <v>220</v>
      </c>
      <c r="C68" s="95" t="s">
        <v>290</v>
      </c>
      <c r="D68" s="145" t="s">
        <v>143</v>
      </c>
      <c r="E68" s="146">
        <f t="shared" si="0"/>
        <v>6546390</v>
      </c>
      <c r="F68" s="271">
        <v>6546390</v>
      </c>
      <c r="G68" s="94"/>
      <c r="H68" s="94"/>
      <c r="I68" s="147"/>
      <c r="J68" s="147"/>
      <c r="K68" s="146"/>
      <c r="L68" s="147"/>
      <c r="M68" s="146"/>
      <c r="N68" s="146"/>
      <c r="O68" s="383"/>
      <c r="P68" s="135"/>
    </row>
    <row r="69" spans="1:16" s="626" customFormat="1" ht="22.5" customHeight="1">
      <c r="A69" s="143">
        <v>50</v>
      </c>
      <c r="B69" s="96" t="s">
        <v>201</v>
      </c>
      <c r="C69" s="95" t="s">
        <v>271</v>
      </c>
      <c r="D69" s="145" t="s">
        <v>143</v>
      </c>
      <c r="E69" s="146">
        <f t="shared" si="0"/>
        <v>6695390</v>
      </c>
      <c r="F69" s="271">
        <v>6695390</v>
      </c>
      <c r="G69" s="94"/>
      <c r="H69" s="94"/>
      <c r="I69" s="147"/>
      <c r="J69" s="147"/>
      <c r="K69" s="146"/>
      <c r="L69" s="147"/>
      <c r="M69" s="146"/>
      <c r="N69" s="146"/>
      <c r="O69" s="383"/>
      <c r="P69" s="135"/>
    </row>
    <row r="70" spans="1:16" s="12" customFormat="1" ht="22.5" customHeight="1">
      <c r="A70" s="143">
        <v>51</v>
      </c>
      <c r="B70" s="261" t="s">
        <v>224</v>
      </c>
      <c r="C70" s="262" t="s">
        <v>294</v>
      </c>
      <c r="D70" s="142" t="s">
        <v>143</v>
      </c>
      <c r="E70" s="44">
        <f t="shared" si="0"/>
        <v>5857116</v>
      </c>
      <c r="F70" s="312">
        <v>5857116</v>
      </c>
      <c r="G70" s="263"/>
      <c r="H70" s="263"/>
      <c r="I70" s="43"/>
      <c r="J70" s="43"/>
      <c r="K70" s="44"/>
      <c r="L70" s="43"/>
      <c r="M70" s="44"/>
      <c r="N70" s="44"/>
      <c r="O70" s="383"/>
      <c r="P70" s="11"/>
    </row>
    <row r="71" spans="1:16" s="626" customFormat="1" ht="22.5" customHeight="1">
      <c r="A71" s="143">
        <v>52</v>
      </c>
      <c r="B71" s="96" t="s">
        <v>225</v>
      </c>
      <c r="C71" s="95" t="s">
        <v>295</v>
      </c>
      <c r="D71" s="145" t="s">
        <v>143</v>
      </c>
      <c r="E71" s="146">
        <f t="shared" si="0"/>
        <v>7020880</v>
      </c>
      <c r="F71" s="271">
        <f>7020880</f>
        <v>7020880</v>
      </c>
      <c r="G71" s="94"/>
      <c r="H71" s="94"/>
      <c r="I71" s="147"/>
      <c r="J71" s="147"/>
      <c r="K71" s="146"/>
      <c r="L71" s="147"/>
      <c r="M71" s="146"/>
      <c r="N71" s="146"/>
      <c r="O71" s="383"/>
      <c r="P71" s="135"/>
    </row>
    <row r="72" spans="1:16" s="626" customFormat="1" ht="22.5" customHeight="1">
      <c r="A72" s="143">
        <v>53</v>
      </c>
      <c r="B72" s="96" t="s">
        <v>226</v>
      </c>
      <c r="C72" s="95" t="s">
        <v>296</v>
      </c>
      <c r="D72" s="145" t="s">
        <v>143</v>
      </c>
      <c r="E72" s="146">
        <f t="shared" si="0"/>
        <v>7437931</v>
      </c>
      <c r="F72" s="271">
        <v>7437931</v>
      </c>
      <c r="G72" s="94"/>
      <c r="H72" s="94"/>
      <c r="I72" s="147"/>
      <c r="J72" s="147"/>
      <c r="K72" s="146"/>
      <c r="L72" s="147"/>
      <c r="M72" s="146"/>
      <c r="N72" s="146"/>
      <c r="O72" s="383"/>
      <c r="P72" s="135"/>
    </row>
    <row r="73" spans="1:16" s="626" customFormat="1" ht="22.5" customHeight="1">
      <c r="A73" s="143">
        <v>54</v>
      </c>
      <c r="B73" s="96" t="s">
        <v>227</v>
      </c>
      <c r="C73" s="95" t="s">
        <v>297</v>
      </c>
      <c r="D73" s="145" t="s">
        <v>143</v>
      </c>
      <c r="E73" s="146">
        <f t="shared" si="0"/>
        <v>7733473</v>
      </c>
      <c r="F73" s="271">
        <v>7733473</v>
      </c>
      <c r="G73" s="94"/>
      <c r="H73" s="94"/>
      <c r="I73" s="147"/>
      <c r="J73" s="147"/>
      <c r="K73" s="146"/>
      <c r="L73" s="147"/>
      <c r="M73" s="146"/>
      <c r="N73" s="146"/>
      <c r="O73" s="383"/>
      <c r="P73" s="135"/>
    </row>
    <row r="74" spans="1:16" s="626" customFormat="1" ht="22.5" customHeight="1">
      <c r="A74" s="143">
        <v>55</v>
      </c>
      <c r="B74" s="96" t="s">
        <v>228</v>
      </c>
      <c r="C74" s="95" t="s">
        <v>298</v>
      </c>
      <c r="D74" s="145" t="s">
        <v>143</v>
      </c>
      <c r="E74" s="146">
        <f t="shared" si="0"/>
        <v>6250848</v>
      </c>
      <c r="F74" s="271">
        <v>6250848</v>
      </c>
      <c r="G74" s="94"/>
      <c r="H74" s="94"/>
      <c r="I74" s="147"/>
      <c r="J74" s="147"/>
      <c r="K74" s="146"/>
      <c r="L74" s="147"/>
      <c r="M74" s="146"/>
      <c r="N74" s="146"/>
      <c r="O74" s="383"/>
      <c r="P74" s="135"/>
    </row>
    <row r="75" spans="1:16" s="626" customFormat="1" ht="22.5" customHeight="1">
      <c r="A75" s="143">
        <v>56</v>
      </c>
      <c r="B75" s="96" t="s">
        <v>230</v>
      </c>
      <c r="C75" s="95" t="s">
        <v>300</v>
      </c>
      <c r="D75" s="145" t="s">
        <v>143</v>
      </c>
      <c r="E75" s="146">
        <f t="shared" si="0"/>
        <v>10080148</v>
      </c>
      <c r="F75" s="271">
        <v>10080148</v>
      </c>
      <c r="G75" s="94"/>
      <c r="H75" s="94"/>
      <c r="I75" s="147"/>
      <c r="J75" s="147"/>
      <c r="K75" s="146"/>
      <c r="L75" s="147"/>
      <c r="M75" s="146"/>
      <c r="N75" s="146"/>
      <c r="O75" s="383"/>
      <c r="P75" s="135"/>
    </row>
    <row r="76" spans="1:16" s="626" customFormat="1" ht="22.5" customHeight="1">
      <c r="A76" s="143">
        <v>57</v>
      </c>
      <c r="B76" s="96" t="s">
        <v>231</v>
      </c>
      <c r="C76" s="95" t="s">
        <v>301</v>
      </c>
      <c r="D76" s="145" t="s">
        <v>143</v>
      </c>
      <c r="E76" s="146">
        <f t="shared" si="0"/>
        <v>8012326</v>
      </c>
      <c r="F76" s="271">
        <v>8012326</v>
      </c>
      <c r="G76" s="94"/>
      <c r="H76" s="94"/>
      <c r="I76" s="147"/>
      <c r="J76" s="147"/>
      <c r="K76" s="146"/>
      <c r="L76" s="147"/>
      <c r="M76" s="146"/>
      <c r="N76" s="146"/>
      <c r="O76" s="383"/>
      <c r="P76" s="135"/>
    </row>
    <row r="77" spans="1:16" s="626" customFormat="1" ht="22.5" customHeight="1">
      <c r="A77" s="143">
        <v>58</v>
      </c>
      <c r="B77" s="96" t="s">
        <v>232</v>
      </c>
      <c r="C77" s="95" t="s">
        <v>302</v>
      </c>
      <c r="D77" s="145" t="s">
        <v>143</v>
      </c>
      <c r="E77" s="146">
        <f t="shared" si="0"/>
        <v>7120784</v>
      </c>
      <c r="F77" s="271">
        <f>7120784</f>
        <v>7120784</v>
      </c>
      <c r="G77" s="94"/>
      <c r="H77" s="94"/>
      <c r="I77" s="147"/>
      <c r="J77" s="147"/>
      <c r="K77" s="146"/>
      <c r="L77" s="147"/>
      <c r="M77" s="146"/>
      <c r="N77" s="146"/>
      <c r="O77" s="383"/>
      <c r="P77" s="135"/>
    </row>
    <row r="78" spans="1:16" s="626" customFormat="1" ht="22.5" customHeight="1">
      <c r="A78" s="143">
        <v>59</v>
      </c>
      <c r="B78" s="96" t="s">
        <v>421</v>
      </c>
      <c r="C78" s="95" t="s">
        <v>422</v>
      </c>
      <c r="D78" s="145" t="s">
        <v>143</v>
      </c>
      <c r="E78" s="146">
        <f t="shared" si="0"/>
        <v>5072109</v>
      </c>
      <c r="F78" s="271">
        <v>5072109</v>
      </c>
      <c r="G78" s="94"/>
      <c r="H78" s="94"/>
      <c r="I78" s="147"/>
      <c r="J78" s="147"/>
      <c r="K78" s="146"/>
      <c r="L78" s="147"/>
      <c r="M78" s="146"/>
      <c r="N78" s="146"/>
      <c r="O78" s="383"/>
      <c r="P78" s="135"/>
    </row>
    <row r="79" spans="1:16" s="626" customFormat="1" ht="24.75" customHeight="1">
      <c r="A79" s="143">
        <v>60</v>
      </c>
      <c r="B79" s="96" t="s">
        <v>79</v>
      </c>
      <c r="C79" s="95" t="s">
        <v>129</v>
      </c>
      <c r="D79" s="145" t="s">
        <v>143</v>
      </c>
      <c r="E79" s="146">
        <f t="shared" si="0"/>
        <v>7120784</v>
      </c>
      <c r="F79" s="271">
        <f>7120784</f>
        <v>7120784</v>
      </c>
      <c r="G79" s="94"/>
      <c r="H79" s="94"/>
      <c r="I79" s="147"/>
      <c r="J79" s="147"/>
      <c r="K79" s="146"/>
      <c r="L79" s="147"/>
      <c r="M79" s="146"/>
      <c r="N79" s="146"/>
      <c r="O79" s="383"/>
      <c r="P79" s="135"/>
    </row>
    <row r="80" spans="1:16" s="626" customFormat="1" ht="27.75" customHeight="1">
      <c r="A80" s="143">
        <v>61</v>
      </c>
      <c r="B80" s="96" t="s">
        <v>233</v>
      </c>
      <c r="C80" s="95" t="s">
        <v>303</v>
      </c>
      <c r="D80" s="145" t="s">
        <v>143</v>
      </c>
      <c r="E80" s="146">
        <f t="shared" si="0"/>
        <v>8050619</v>
      </c>
      <c r="F80" s="271">
        <v>8050619</v>
      </c>
      <c r="G80" s="94"/>
      <c r="H80" s="94"/>
      <c r="I80" s="147"/>
      <c r="J80" s="147"/>
      <c r="K80" s="146"/>
      <c r="L80" s="147"/>
      <c r="M80" s="146"/>
      <c r="N80" s="146"/>
      <c r="O80" s="383"/>
      <c r="P80" s="135"/>
    </row>
    <row r="81" spans="1:17" s="626" customFormat="1" ht="24" customHeight="1">
      <c r="A81" s="143">
        <v>62</v>
      </c>
      <c r="B81" s="96" t="s">
        <v>234</v>
      </c>
      <c r="C81" s="95" t="s">
        <v>304</v>
      </c>
      <c r="D81" s="145" t="s">
        <v>143</v>
      </c>
      <c r="E81" s="146">
        <f t="shared" si="0"/>
        <v>8480931</v>
      </c>
      <c r="F81" s="271">
        <v>8480931</v>
      </c>
      <c r="G81" s="94"/>
      <c r="H81" s="94"/>
      <c r="I81" s="147"/>
      <c r="J81" s="147"/>
      <c r="K81" s="146"/>
      <c r="L81" s="147"/>
      <c r="M81" s="146"/>
      <c r="N81" s="146"/>
      <c r="O81" s="383"/>
      <c r="P81" s="135"/>
    </row>
    <row r="82" spans="1:17" s="626" customFormat="1" ht="23.25" customHeight="1">
      <c r="A82" s="143">
        <v>63</v>
      </c>
      <c r="B82" s="96" t="s">
        <v>236</v>
      </c>
      <c r="C82" s="95" t="s">
        <v>306</v>
      </c>
      <c r="D82" s="145" t="s">
        <v>143</v>
      </c>
      <c r="E82" s="146">
        <f t="shared" si="0"/>
        <v>10298880</v>
      </c>
      <c r="F82" s="271">
        <v>10298880</v>
      </c>
      <c r="G82" s="94"/>
      <c r="H82" s="94"/>
      <c r="I82" s="147"/>
      <c r="J82" s="147"/>
      <c r="K82" s="146"/>
      <c r="L82" s="147"/>
      <c r="M82" s="146"/>
      <c r="N82" s="146"/>
      <c r="O82" s="383"/>
      <c r="P82" s="135"/>
    </row>
    <row r="83" spans="1:17" s="626" customFormat="1" ht="25.5" customHeight="1">
      <c r="A83" s="143">
        <v>64</v>
      </c>
      <c r="B83" s="96" t="s">
        <v>238</v>
      </c>
      <c r="C83" s="95" t="s">
        <v>308</v>
      </c>
      <c r="D83" s="145" t="s">
        <v>143</v>
      </c>
      <c r="E83" s="146">
        <f t="shared" si="0"/>
        <v>6880961</v>
      </c>
      <c r="F83" s="271">
        <v>6880961</v>
      </c>
      <c r="G83" s="94"/>
      <c r="H83" s="94"/>
      <c r="I83" s="147"/>
      <c r="J83" s="147"/>
      <c r="K83" s="146"/>
      <c r="L83" s="147"/>
      <c r="M83" s="146"/>
      <c r="N83" s="146"/>
      <c r="O83" s="383"/>
      <c r="P83" s="135"/>
    </row>
    <row r="84" spans="1:17" s="626" customFormat="1" ht="26.25" customHeight="1">
      <c r="A84" s="143">
        <v>65</v>
      </c>
      <c r="B84" s="96" t="s">
        <v>239</v>
      </c>
      <c r="C84" s="95" t="s">
        <v>309</v>
      </c>
      <c r="D84" s="145" t="s">
        <v>143</v>
      </c>
      <c r="E84" s="146">
        <f t="shared" ref="E84:E88" si="1">F84</f>
        <v>9594553</v>
      </c>
      <c r="F84" s="271">
        <v>9594553</v>
      </c>
      <c r="G84" s="94"/>
      <c r="H84" s="94"/>
      <c r="I84" s="147"/>
      <c r="J84" s="147"/>
      <c r="K84" s="146"/>
      <c r="L84" s="147"/>
      <c r="M84" s="146"/>
      <c r="N84" s="146"/>
      <c r="O84" s="383"/>
      <c r="P84" s="135"/>
    </row>
    <row r="85" spans="1:17" s="626" customFormat="1" ht="26.25" customHeight="1">
      <c r="A85" s="143">
        <v>66</v>
      </c>
      <c r="B85" s="96" t="s">
        <v>240</v>
      </c>
      <c r="C85" s="95" t="s">
        <v>310</v>
      </c>
      <c r="D85" s="145" t="s">
        <v>143</v>
      </c>
      <c r="E85" s="146">
        <f t="shared" si="1"/>
        <v>7288931</v>
      </c>
      <c r="F85" s="271">
        <v>7288931</v>
      </c>
      <c r="G85" s="94"/>
      <c r="H85" s="94"/>
      <c r="I85" s="147"/>
      <c r="J85" s="147"/>
      <c r="K85" s="146"/>
      <c r="L85" s="147"/>
      <c r="M85" s="146"/>
      <c r="N85" s="146"/>
      <c r="O85" s="383"/>
      <c r="P85" s="135"/>
    </row>
    <row r="86" spans="1:17" s="626" customFormat="1" ht="24.75" customHeight="1">
      <c r="A86" s="143">
        <v>67</v>
      </c>
      <c r="B86" s="96" t="s">
        <v>564</v>
      </c>
      <c r="C86" s="95" t="s">
        <v>565</v>
      </c>
      <c r="D86" s="145" t="s">
        <v>143</v>
      </c>
      <c r="E86" s="146">
        <f t="shared" si="1"/>
        <v>5508304</v>
      </c>
      <c r="F86" s="271">
        <v>5508304</v>
      </c>
      <c r="G86" s="94"/>
      <c r="H86" s="94"/>
      <c r="I86" s="147"/>
      <c r="J86" s="147"/>
      <c r="K86" s="146"/>
      <c r="L86" s="147"/>
      <c r="M86" s="146"/>
      <c r="N86" s="146"/>
      <c r="O86" s="383"/>
      <c r="P86" s="135"/>
    </row>
    <row r="87" spans="1:17" s="626" customFormat="1" ht="26.25" customHeight="1">
      <c r="A87" s="143">
        <v>68</v>
      </c>
      <c r="B87" s="96" t="s">
        <v>241</v>
      </c>
      <c r="C87" s="95" t="s">
        <v>311</v>
      </c>
      <c r="D87" s="145" t="s">
        <v>143</v>
      </c>
      <c r="E87" s="146">
        <f t="shared" si="1"/>
        <v>6339950</v>
      </c>
      <c r="F87" s="271">
        <v>6339950</v>
      </c>
      <c r="G87" s="94"/>
      <c r="H87" s="94"/>
      <c r="I87" s="147"/>
      <c r="J87" s="147"/>
      <c r="K87" s="146"/>
      <c r="L87" s="147"/>
      <c r="M87" s="146"/>
      <c r="N87" s="146"/>
      <c r="O87" s="383"/>
      <c r="P87" s="135"/>
    </row>
    <row r="88" spans="1:17" s="626" customFormat="1" ht="24" customHeight="1">
      <c r="A88" s="143">
        <v>69</v>
      </c>
      <c r="B88" s="96" t="s">
        <v>242</v>
      </c>
      <c r="C88" s="95" t="s">
        <v>312</v>
      </c>
      <c r="D88" s="145" t="s">
        <v>143</v>
      </c>
      <c r="E88" s="146">
        <f t="shared" si="1"/>
        <v>7882473</v>
      </c>
      <c r="F88" s="271">
        <v>7882473</v>
      </c>
      <c r="G88" s="94"/>
      <c r="H88" s="94"/>
      <c r="I88" s="147"/>
      <c r="J88" s="147"/>
      <c r="K88" s="146"/>
      <c r="L88" s="147"/>
      <c r="M88" s="146"/>
      <c r="N88" s="146"/>
      <c r="O88" s="383"/>
      <c r="P88" s="135"/>
    </row>
    <row r="89" spans="1:17" s="626" customFormat="1" ht="18.75" customHeight="1">
      <c r="A89" s="223" t="s">
        <v>377</v>
      </c>
      <c r="B89" s="879" t="s">
        <v>378</v>
      </c>
      <c r="C89" s="879"/>
      <c r="D89" s="879"/>
      <c r="E89" s="224">
        <v>0</v>
      </c>
      <c r="F89" s="224"/>
      <c r="G89" s="224">
        <v>0</v>
      </c>
      <c r="H89" s="224">
        <v>0</v>
      </c>
      <c r="I89" s="224"/>
      <c r="J89" s="224"/>
      <c r="K89" s="224"/>
      <c r="L89" s="224"/>
      <c r="M89" s="224"/>
      <c r="N89" s="224"/>
      <c r="O89" s="383"/>
      <c r="P89" s="383"/>
      <c r="Q89" s="597"/>
    </row>
    <row r="90" spans="1:17" s="626" customFormat="1" ht="21.75" customHeight="1">
      <c r="A90" s="865" t="s">
        <v>734</v>
      </c>
      <c r="B90" s="865"/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344"/>
    </row>
    <row r="91" spans="1:17" s="626" customFormat="1" ht="22.5" customHeight="1">
      <c r="A91" s="861" t="s">
        <v>752</v>
      </c>
      <c r="B91" s="861"/>
      <c r="C91" s="861"/>
      <c r="D91" s="861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187"/>
    </row>
    <row r="92" spans="1:17" s="626" customFormat="1" ht="15.4" hidden="1" customHeight="1">
      <c r="A92" s="858" t="s">
        <v>27</v>
      </c>
      <c r="B92" s="863" t="s">
        <v>145</v>
      </c>
      <c r="C92" s="863"/>
      <c r="D92" s="858" t="s">
        <v>30</v>
      </c>
      <c r="E92" s="858"/>
      <c r="F92" s="858"/>
      <c r="G92" s="858"/>
      <c r="H92" s="858"/>
      <c r="I92" s="858"/>
      <c r="J92" s="858"/>
      <c r="K92" s="858"/>
      <c r="L92" s="858"/>
      <c r="M92" s="858" t="s">
        <v>40</v>
      </c>
      <c r="N92" s="864" t="s">
        <v>31</v>
      </c>
      <c r="O92" s="858" t="s">
        <v>9</v>
      </c>
      <c r="P92" s="187"/>
    </row>
    <row r="93" spans="1:17" s="626" customFormat="1" ht="53.25" hidden="1" customHeight="1">
      <c r="A93" s="858"/>
      <c r="B93" s="863"/>
      <c r="C93" s="863"/>
      <c r="D93" s="188" t="s">
        <v>32</v>
      </c>
      <c r="E93" s="189" t="s">
        <v>33</v>
      </c>
      <c r="F93" s="189"/>
      <c r="G93" s="189" t="s">
        <v>34</v>
      </c>
      <c r="H93" s="189" t="s">
        <v>34</v>
      </c>
      <c r="I93" s="189" t="s">
        <v>35</v>
      </c>
      <c r="J93" s="189" t="s">
        <v>413</v>
      </c>
      <c r="K93" s="189" t="s">
        <v>313</v>
      </c>
      <c r="L93" s="189" t="s">
        <v>414</v>
      </c>
      <c r="M93" s="858"/>
      <c r="N93" s="864"/>
      <c r="O93" s="858"/>
      <c r="P93" s="187"/>
    </row>
    <row r="94" spans="1:17" s="24" customFormat="1" ht="15.4" hidden="1" customHeight="1">
      <c r="A94" s="190" t="s">
        <v>37</v>
      </c>
      <c r="B94" s="853" t="s">
        <v>412</v>
      </c>
      <c r="C94" s="853"/>
      <c r="D94" s="191">
        <f t="shared" ref="D94:M94" si="2">SUM(D95:D100)</f>
        <v>0</v>
      </c>
      <c r="E94" s="191">
        <f t="shared" si="2"/>
        <v>0</v>
      </c>
      <c r="F94" s="191"/>
      <c r="G94" s="191">
        <f t="shared" ref="G94:H94" si="3">SUM(G95:G100)</f>
        <v>3.0000000000000027E-2</v>
      </c>
      <c r="H94" s="191">
        <f t="shared" si="3"/>
        <v>3.0000000000000027E-2</v>
      </c>
      <c r="I94" s="192">
        <f t="shared" si="2"/>
        <v>-1.0388000000000002</v>
      </c>
      <c r="J94" s="193">
        <f t="shared" si="2"/>
        <v>0.20299999999999999</v>
      </c>
      <c r="K94" s="191">
        <f t="shared" si="2"/>
        <v>0.5</v>
      </c>
      <c r="L94" s="194">
        <f t="shared" si="2"/>
        <v>-2.0019999999999998</v>
      </c>
      <c r="M94" s="195">
        <f t="shared" si="2"/>
        <v>-2.2777999999999996</v>
      </c>
      <c r="N94" s="184">
        <f>SUM(N95:N100)</f>
        <v>-3393921.9999999995</v>
      </c>
      <c r="O94" s="196"/>
      <c r="P94" s="184">
        <v>3438622</v>
      </c>
      <c r="Q94" s="25"/>
    </row>
    <row r="95" spans="1:17" s="626" customFormat="1" ht="15.4" hidden="1" customHeight="1">
      <c r="A95" s="197">
        <v>1</v>
      </c>
      <c r="B95" s="854" t="s">
        <v>235</v>
      </c>
      <c r="C95" s="854"/>
      <c r="D95" s="198"/>
      <c r="E95" s="198"/>
      <c r="F95" s="198"/>
      <c r="G95" s="198">
        <v>-0.5</v>
      </c>
      <c r="H95" s="198">
        <v>-0.5</v>
      </c>
      <c r="I95" s="199">
        <v>-1.3320000000000001</v>
      </c>
      <c r="J95" s="200"/>
      <c r="K95" s="201"/>
      <c r="L95" s="202"/>
      <c r="M95" s="195">
        <f>SUM(D95:L95)</f>
        <v>-2.3319999999999999</v>
      </c>
      <c r="N95" s="184">
        <f>M95*1490000</f>
        <v>-3474680</v>
      </c>
      <c r="O95" s="203" t="s">
        <v>415</v>
      </c>
      <c r="P95" s="187"/>
    </row>
    <row r="96" spans="1:17" s="626" customFormat="1" ht="15.4" hidden="1" customHeight="1">
      <c r="A96" s="197">
        <v>2</v>
      </c>
      <c r="B96" s="854" t="s">
        <v>224</v>
      </c>
      <c r="C96" s="854"/>
      <c r="D96" s="198"/>
      <c r="E96" s="198"/>
      <c r="F96" s="198"/>
      <c r="G96" s="198">
        <v>0.33</v>
      </c>
      <c r="H96" s="198">
        <v>0.33</v>
      </c>
      <c r="I96" s="199">
        <f>H96*40%</f>
        <v>0.13200000000000001</v>
      </c>
      <c r="J96" s="200"/>
      <c r="K96" s="204"/>
      <c r="L96" s="202"/>
      <c r="M96" s="195">
        <f t="shared" ref="M96:M100" si="4">SUM(D96:L96)</f>
        <v>0.79200000000000004</v>
      </c>
      <c r="N96" s="184">
        <f t="shared" ref="N96:N100" si="5">M96*1490000</f>
        <v>1180080</v>
      </c>
      <c r="O96" s="203" t="s">
        <v>148</v>
      </c>
      <c r="P96" s="187"/>
    </row>
    <row r="97" spans="1:17" s="626" customFormat="1" ht="15.4" hidden="1" customHeight="1">
      <c r="A97" s="197">
        <v>3</v>
      </c>
      <c r="B97" s="854" t="s">
        <v>176</v>
      </c>
      <c r="C97" s="854"/>
      <c r="D97" s="198"/>
      <c r="E97" s="198"/>
      <c r="F97" s="198"/>
      <c r="G97" s="198">
        <v>0.2</v>
      </c>
      <c r="H97" s="198">
        <v>0.2</v>
      </c>
      <c r="I97" s="199">
        <f>H97*40%</f>
        <v>8.0000000000000016E-2</v>
      </c>
      <c r="J97" s="201"/>
      <c r="K97" s="204"/>
      <c r="L97" s="202"/>
      <c r="M97" s="195">
        <f t="shared" si="4"/>
        <v>0.48000000000000004</v>
      </c>
      <c r="N97" s="184">
        <f t="shared" si="5"/>
        <v>715200</v>
      </c>
      <c r="O97" s="203" t="s">
        <v>148</v>
      </c>
      <c r="P97" s="187"/>
    </row>
    <row r="98" spans="1:17" s="626" customFormat="1" ht="15.4" hidden="1" customHeight="1">
      <c r="A98" s="197">
        <v>4</v>
      </c>
      <c r="B98" s="854" t="s">
        <v>208</v>
      </c>
      <c r="C98" s="854"/>
      <c r="D98" s="198"/>
      <c r="E98" s="198"/>
      <c r="F98" s="198"/>
      <c r="G98" s="198"/>
      <c r="H98" s="198"/>
      <c r="I98" s="199">
        <f>0.203*40%</f>
        <v>8.1200000000000008E-2</v>
      </c>
      <c r="J98" s="199">
        <f>4.06*5%</f>
        <v>0.20299999999999999</v>
      </c>
      <c r="K98" s="204"/>
      <c r="L98" s="202"/>
      <c r="M98" s="195">
        <f t="shared" si="4"/>
        <v>0.28420000000000001</v>
      </c>
      <c r="N98" s="184">
        <f t="shared" si="5"/>
        <v>423458</v>
      </c>
      <c r="O98" s="203" t="s">
        <v>148</v>
      </c>
      <c r="P98" s="187"/>
    </row>
    <row r="99" spans="1:17" s="626" customFormat="1" ht="15.4" hidden="1" customHeight="1">
      <c r="A99" s="197">
        <v>5</v>
      </c>
      <c r="B99" s="855" t="s">
        <v>199</v>
      </c>
      <c r="C99" s="855"/>
      <c r="D99" s="198"/>
      <c r="E99" s="198"/>
      <c r="F99" s="198"/>
      <c r="G99" s="198"/>
      <c r="H99" s="198"/>
      <c r="I99" s="199"/>
      <c r="J99" s="200"/>
      <c r="K99" s="205">
        <v>0.5</v>
      </c>
      <c r="L99" s="199">
        <f>-2.86*70%</f>
        <v>-2.0019999999999998</v>
      </c>
      <c r="M99" s="195">
        <f t="shared" si="4"/>
        <v>-1.5019999999999998</v>
      </c>
      <c r="N99" s="184">
        <f t="shared" si="5"/>
        <v>-2237979.9999999995</v>
      </c>
      <c r="O99" s="203" t="s">
        <v>416</v>
      </c>
      <c r="P99" s="187"/>
    </row>
    <row r="100" spans="1:17" s="626" customFormat="1" ht="15.4" hidden="1" customHeight="1">
      <c r="A100" s="197">
        <v>6</v>
      </c>
      <c r="B100" s="855"/>
      <c r="C100" s="855"/>
      <c r="D100" s="198"/>
      <c r="E100" s="198"/>
      <c r="F100" s="198"/>
      <c r="G100" s="198"/>
      <c r="H100" s="198"/>
      <c r="I100" s="199"/>
      <c r="J100" s="200"/>
      <c r="K100" s="204"/>
      <c r="L100" s="206"/>
      <c r="M100" s="195">
        <f t="shared" si="4"/>
        <v>0</v>
      </c>
      <c r="N100" s="184">
        <f t="shared" si="5"/>
        <v>0</v>
      </c>
      <c r="O100" s="203"/>
      <c r="P100" s="187"/>
    </row>
    <row r="101" spans="1:17" s="626" customFormat="1" ht="58.5" customHeight="1">
      <c r="A101" s="386" t="s">
        <v>602</v>
      </c>
      <c r="B101" s="386" t="s">
        <v>603</v>
      </c>
      <c r="C101" s="386" t="s">
        <v>31</v>
      </c>
      <c r="D101" s="198"/>
      <c r="E101" s="198"/>
      <c r="F101" s="198"/>
      <c r="G101" s="198"/>
      <c r="H101" s="198"/>
      <c r="I101" s="199"/>
      <c r="J101" s="200"/>
      <c r="K101" s="204"/>
      <c r="L101" s="206"/>
      <c r="M101" s="195"/>
      <c r="N101" s="184"/>
      <c r="O101" s="203"/>
      <c r="P101" s="187"/>
    </row>
    <row r="102" spans="1:17" s="626" customFormat="1" ht="15.4" customHeight="1">
      <c r="A102" s="389">
        <v>1</v>
      </c>
      <c r="B102" s="387" t="s">
        <v>681</v>
      </c>
      <c r="C102" s="388"/>
      <c r="D102" s="198"/>
      <c r="E102" s="198"/>
      <c r="F102" s="198"/>
      <c r="G102" s="198"/>
      <c r="H102" s="198"/>
      <c r="I102" s="199"/>
      <c r="J102" s="200"/>
      <c r="K102" s="204"/>
      <c r="L102" s="206"/>
      <c r="M102" s="195"/>
      <c r="N102" s="184"/>
      <c r="O102" s="203"/>
      <c r="P102" s="187"/>
    </row>
    <row r="103" spans="1:17" s="626" customFormat="1" ht="15.4" customHeight="1">
      <c r="A103" s="384">
        <v>2</v>
      </c>
      <c r="B103" s="387" t="s">
        <v>683</v>
      </c>
      <c r="C103" s="385"/>
      <c r="D103" s="198"/>
      <c r="E103" s="198"/>
      <c r="F103" s="198"/>
      <c r="G103" s="198"/>
      <c r="H103" s="198"/>
      <c r="I103" s="199"/>
      <c r="J103" s="200"/>
      <c r="K103" s="204"/>
      <c r="L103" s="206"/>
      <c r="M103" s="195"/>
      <c r="N103" s="184"/>
      <c r="O103" s="203"/>
      <c r="P103" s="187"/>
    </row>
    <row r="104" spans="1:17" s="626" customFormat="1" ht="15.4" customHeight="1">
      <c r="A104" s="389">
        <v>3</v>
      </c>
      <c r="B104" s="387" t="s">
        <v>685</v>
      </c>
      <c r="C104" s="385"/>
      <c r="D104" s="198"/>
      <c r="E104" s="198"/>
      <c r="F104" s="198"/>
      <c r="G104" s="198"/>
      <c r="H104" s="198"/>
      <c r="I104" s="199"/>
      <c r="J104" s="200"/>
      <c r="K104" s="204"/>
      <c r="L104" s="206"/>
      <c r="M104" s="195"/>
      <c r="N104" s="184"/>
      <c r="O104" s="203"/>
      <c r="P104" s="187"/>
    </row>
    <row r="105" spans="1:17" s="626" customFormat="1" ht="15.4" customHeight="1">
      <c r="A105" s="384">
        <v>4</v>
      </c>
      <c r="B105" s="387" t="s">
        <v>690</v>
      </c>
      <c r="C105" s="385"/>
      <c r="D105" s="198"/>
      <c r="E105" s="198"/>
      <c r="F105" s="198"/>
      <c r="G105" s="198"/>
      <c r="H105" s="198"/>
      <c r="I105" s="199"/>
      <c r="J105" s="200"/>
      <c r="K105" s="204"/>
      <c r="L105" s="206"/>
      <c r="M105" s="195"/>
      <c r="N105" s="184"/>
      <c r="O105" s="203"/>
      <c r="P105" s="187"/>
    </row>
    <row r="106" spans="1:17" s="626" customFormat="1" ht="15.4" customHeight="1">
      <c r="A106" s="389">
        <v>5</v>
      </c>
      <c r="B106" s="387" t="s">
        <v>686</v>
      </c>
      <c r="C106" s="385"/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626" customFormat="1" ht="15.4" customHeight="1">
      <c r="A107" s="384">
        <v>6</v>
      </c>
      <c r="B107" s="387" t="s">
        <v>684</v>
      </c>
      <c r="C107" s="385"/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626" customFormat="1" ht="18.75" customHeight="1">
      <c r="A108" s="389">
        <v>7</v>
      </c>
      <c r="B108" s="387" t="s">
        <v>687</v>
      </c>
      <c r="C108" s="385"/>
      <c r="D108" s="180"/>
      <c r="E108" s="180"/>
      <c r="F108" s="180"/>
      <c r="G108" s="180"/>
      <c r="H108" s="180"/>
      <c r="I108" s="180"/>
      <c r="P108" s="187"/>
    </row>
    <row r="109" spans="1:17" s="626" customFormat="1" ht="18.75" customHeight="1">
      <c r="A109" s="384">
        <v>8</v>
      </c>
      <c r="B109" s="387" t="s">
        <v>689</v>
      </c>
      <c r="C109" s="385"/>
      <c r="D109" s="180"/>
      <c r="E109" s="180"/>
      <c r="F109" s="180"/>
      <c r="G109" s="180"/>
      <c r="H109" s="180"/>
      <c r="I109" s="180"/>
      <c r="J109" s="625"/>
      <c r="K109" s="625"/>
      <c r="L109" s="625"/>
      <c r="M109" s="625"/>
      <c r="N109" s="625"/>
      <c r="O109" s="625"/>
      <c r="P109" s="187"/>
    </row>
    <row r="110" spans="1:17" s="626" customFormat="1" ht="18.75" customHeight="1">
      <c r="A110" s="389">
        <v>9</v>
      </c>
      <c r="B110" s="387" t="s">
        <v>688</v>
      </c>
      <c r="C110" s="385"/>
      <c r="D110" s="373"/>
      <c r="E110" s="180"/>
      <c r="F110" s="180"/>
      <c r="G110" s="180"/>
      <c r="H110" s="180"/>
      <c r="I110" s="180"/>
      <c r="J110" s="625"/>
      <c r="K110" s="885"/>
      <c r="L110" s="885"/>
      <c r="M110" s="885"/>
      <c r="N110" s="885"/>
      <c r="O110" s="885"/>
      <c r="P110" s="885"/>
      <c r="Q110" s="639"/>
    </row>
    <row r="111" spans="1:17" s="626" customFormat="1" ht="18.75" customHeight="1">
      <c r="A111" s="594"/>
      <c r="B111" s="591"/>
      <c r="C111" s="344"/>
      <c r="D111" s="373"/>
      <c r="E111" s="180"/>
      <c r="F111" s="180"/>
      <c r="G111" s="180"/>
      <c r="H111" s="180"/>
      <c r="I111" s="180"/>
      <c r="J111" s="625"/>
      <c r="K111" s="629"/>
      <c r="L111" s="886" t="s">
        <v>729</v>
      </c>
      <c r="M111" s="886"/>
      <c r="N111" s="886"/>
      <c r="O111" s="886"/>
      <c r="P111" s="886"/>
      <c r="Q111" s="886"/>
    </row>
    <row r="112" spans="1:17" s="626" customFormat="1" ht="18.75" customHeight="1">
      <c r="A112" s="594"/>
      <c r="B112" s="591"/>
      <c r="C112" s="344"/>
      <c r="D112" s="373"/>
      <c r="E112" s="180"/>
      <c r="F112" s="180"/>
      <c r="G112" s="180"/>
      <c r="H112" s="180"/>
      <c r="I112" s="180"/>
      <c r="J112" s="625"/>
      <c r="K112" s="629"/>
      <c r="L112" s="595"/>
      <c r="M112" s="595"/>
      <c r="N112" s="595"/>
      <c r="O112" s="595"/>
      <c r="P112" s="595"/>
      <c r="Q112" s="595"/>
    </row>
    <row r="113" spans="1:16" s="626" customFormat="1" ht="15.4" customHeight="1">
      <c r="A113" s="857" t="s">
        <v>19</v>
      </c>
      <c r="B113" s="857"/>
      <c r="C113" s="857"/>
      <c r="E113" s="857" t="s">
        <v>20</v>
      </c>
      <c r="F113" s="857"/>
      <c r="G113" s="857"/>
      <c r="H113" s="857"/>
      <c r="I113" s="207"/>
      <c r="J113" s="857" t="s">
        <v>21</v>
      </c>
      <c r="K113" s="857"/>
      <c r="L113" s="857"/>
      <c r="M113" s="857"/>
      <c r="N113" s="857"/>
      <c r="O113" s="857"/>
      <c r="P113" s="187"/>
    </row>
    <row r="114" spans="1:16" s="626" customFormat="1" ht="15.4" customHeight="1">
      <c r="A114" s="180"/>
      <c r="B114" s="208"/>
      <c r="C114" s="590"/>
      <c r="E114" s="208"/>
      <c r="F114" s="208"/>
      <c r="G114" s="208"/>
      <c r="H114" s="208"/>
      <c r="I114" s="208"/>
      <c r="K114" s="208"/>
      <c r="L114" s="180"/>
      <c r="M114" s="208"/>
      <c r="N114" s="208"/>
      <c r="O114" s="208"/>
      <c r="P114" s="187"/>
    </row>
    <row r="115" spans="1:16" s="626" customFormat="1" ht="40.5" customHeight="1">
      <c r="A115" s="180"/>
      <c r="B115" s="180"/>
      <c r="C115" s="181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7"/>
    </row>
    <row r="116" spans="1:16" s="626" customFormat="1" ht="18" customHeight="1">
      <c r="A116" s="852" t="s">
        <v>568</v>
      </c>
      <c r="B116" s="852"/>
      <c r="C116" s="852"/>
      <c r="E116" s="852" t="s">
        <v>149</v>
      </c>
      <c r="F116" s="852"/>
      <c r="G116" s="852"/>
      <c r="H116" s="852"/>
      <c r="I116" s="210"/>
      <c r="J116" s="852" t="s">
        <v>43</v>
      </c>
      <c r="K116" s="852"/>
      <c r="L116" s="852"/>
      <c r="M116" s="852"/>
      <c r="N116" s="852"/>
      <c r="O116" s="852"/>
      <c r="P116" s="187"/>
    </row>
    <row r="117" spans="1:16" s="626" customFormat="1">
      <c r="A117" s="182"/>
      <c r="B117" s="182"/>
      <c r="C117" s="182"/>
      <c r="D117" s="183"/>
      <c r="E117" s="182"/>
      <c r="F117" s="182"/>
      <c r="G117" s="182"/>
      <c r="H117" s="182"/>
      <c r="I117" s="182"/>
      <c r="K117" s="179"/>
      <c r="L117" s="182"/>
      <c r="M117" s="182"/>
      <c r="N117" s="182"/>
      <c r="O117" s="179"/>
      <c r="P117" s="178"/>
    </row>
    <row r="118" spans="1:16" s="626" customFormat="1">
      <c r="A118" s="869" t="s">
        <v>22</v>
      </c>
      <c r="B118" s="869"/>
      <c r="C118" s="869"/>
      <c r="D118" s="869"/>
      <c r="E118" s="869"/>
      <c r="F118" s="869"/>
      <c r="G118" s="869"/>
      <c r="H118" s="869"/>
      <c r="I118" s="869"/>
      <c r="J118" s="869"/>
      <c r="K118" s="869"/>
      <c r="L118" s="869"/>
      <c r="M118" s="869"/>
      <c r="N118" s="869"/>
      <c r="O118" s="869"/>
      <c r="P118" s="178"/>
    </row>
    <row r="119" spans="1:16" s="626" customFormat="1">
      <c r="A119" s="182"/>
      <c r="B119" s="182"/>
      <c r="C119" s="182"/>
      <c r="D119" s="182"/>
      <c r="E119" s="182"/>
      <c r="F119" s="182"/>
      <c r="G119" s="182"/>
      <c r="H119" s="182"/>
      <c r="I119" s="870" t="s">
        <v>24</v>
      </c>
      <c r="J119" s="870"/>
      <c r="K119" s="870"/>
      <c r="L119" s="870"/>
      <c r="M119" s="870"/>
      <c r="N119" s="870"/>
      <c r="O119" s="870"/>
      <c r="P119" s="178"/>
    </row>
    <row r="120" spans="1:16" s="626" customFormat="1">
      <c r="A120" s="180"/>
      <c r="B120" s="871" t="s">
        <v>23</v>
      </c>
      <c r="C120" s="871"/>
      <c r="D120" s="871"/>
      <c r="E120" s="180"/>
      <c r="F120" s="180"/>
      <c r="G120" s="180"/>
      <c r="H120" s="180"/>
      <c r="I120" s="871" t="s">
        <v>39</v>
      </c>
      <c r="J120" s="871"/>
      <c r="K120" s="871"/>
      <c r="L120" s="871"/>
      <c r="M120" s="871"/>
      <c r="N120" s="871"/>
      <c r="O120" s="871"/>
      <c r="P120" s="178"/>
    </row>
    <row r="121" spans="1:16" s="626" customFormat="1">
      <c r="A121" s="179"/>
      <c r="B121" s="871"/>
      <c r="C121" s="871"/>
      <c r="D121" s="871"/>
      <c r="E121" s="180"/>
      <c r="F121" s="180"/>
      <c r="G121" s="180"/>
      <c r="H121" s="180"/>
      <c r="I121" s="871"/>
      <c r="J121" s="871"/>
      <c r="K121" s="871"/>
      <c r="L121" s="871"/>
      <c r="M121" s="871"/>
      <c r="N121" s="871"/>
      <c r="O121" s="871"/>
      <c r="P121" s="178"/>
    </row>
    <row r="122" spans="1:16" s="626" customFormat="1">
      <c r="A122" s="180"/>
      <c r="B122" s="180"/>
      <c r="C122" s="180"/>
      <c r="D122" s="180"/>
      <c r="E122" s="180"/>
      <c r="F122" s="180"/>
      <c r="G122" s="180"/>
      <c r="H122" s="180"/>
      <c r="I122" s="871"/>
      <c r="J122" s="871"/>
      <c r="K122" s="871"/>
      <c r="L122" s="871"/>
      <c r="M122" s="871"/>
      <c r="N122" s="871"/>
      <c r="O122" s="871"/>
      <c r="P122" s="178"/>
    </row>
    <row r="123" spans="1:16" s="626" customFormat="1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3"/>
      <c r="L123" s="873"/>
      <c r="M123" s="873"/>
      <c r="N123" s="873"/>
      <c r="O123" s="873"/>
      <c r="P123" s="178"/>
    </row>
    <row r="124" spans="1:16" s="626" customFormat="1">
      <c r="C124" s="181"/>
    </row>
  </sheetData>
  <mergeCells count="56">
    <mergeCell ref="A123:J123"/>
    <mergeCell ref="K123:O123"/>
    <mergeCell ref="A116:C116"/>
    <mergeCell ref="E116:H116"/>
    <mergeCell ref="J116:O116"/>
    <mergeCell ref="A118:O118"/>
    <mergeCell ref="I119:O119"/>
    <mergeCell ref="B120:D121"/>
    <mergeCell ref="I120:O122"/>
    <mergeCell ref="B100:C100"/>
    <mergeCell ref="K110:P110"/>
    <mergeCell ref="L111:Q111"/>
    <mergeCell ref="A113:C113"/>
    <mergeCell ref="E113:H113"/>
    <mergeCell ref="J113:O113"/>
    <mergeCell ref="B99:C99"/>
    <mergeCell ref="A92:A93"/>
    <mergeCell ref="B92:C93"/>
    <mergeCell ref="D92:L92"/>
    <mergeCell ref="M92:M93"/>
    <mergeCell ref="B94:C94"/>
    <mergeCell ref="B95:C95"/>
    <mergeCell ref="B96:C96"/>
    <mergeCell ref="B97:C97"/>
    <mergeCell ref="B98:C98"/>
    <mergeCell ref="N92:N93"/>
    <mergeCell ref="O92:O93"/>
    <mergeCell ref="C17:D17"/>
    <mergeCell ref="B18:D18"/>
    <mergeCell ref="B19:D19"/>
    <mergeCell ref="B89:D89"/>
    <mergeCell ref="A90:O90"/>
    <mergeCell ref="A91:D91"/>
    <mergeCell ref="E91:O91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32">
    <tabColor rgb="FFFFFF00"/>
  </sheetPr>
  <dimension ref="A1:R124"/>
  <sheetViews>
    <sheetView showGridLines="0" topLeftCell="A6" workbookViewId="0">
      <selection activeCell="O20" sqref="O20:O88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5.83203125" style="604" bestFit="1" customWidth="1"/>
    <col min="7" max="8" width="14.6640625" style="604" hidden="1" customWidth="1"/>
    <col min="9" max="9" width="15.1640625" style="604" bestFit="1" customWidth="1"/>
    <col min="10" max="10" width="9.83203125" style="604" customWidth="1"/>
    <col min="11" max="11" width="8.1640625" style="604" bestFit="1" customWidth="1"/>
    <col min="12" max="12" width="11.1640625" style="604" customWidth="1"/>
    <col min="13" max="13" width="9.83203125" style="604" bestFit="1" customWidth="1"/>
    <col min="14" max="14" width="12" style="604" customWidth="1"/>
    <col min="15" max="15" width="16.5" style="604" customWidth="1"/>
    <col min="16" max="16" width="16.83203125" style="604" customWidth="1"/>
    <col min="17" max="17" width="23.1640625" style="604" customWidth="1"/>
    <col min="18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716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612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612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612" customFormat="1" ht="74.25" customHeight="1">
      <c r="A16" s="881"/>
      <c r="B16" s="881"/>
      <c r="C16" s="613" t="s">
        <v>17</v>
      </c>
      <c r="D16" s="613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8" s="241" customFormat="1" ht="11.25">
      <c r="A17" s="614">
        <v>1</v>
      </c>
      <c r="B17" s="614">
        <v>2</v>
      </c>
      <c r="C17" s="874">
        <v>3</v>
      </c>
      <c r="D17" s="874"/>
      <c r="E17" s="614">
        <v>4</v>
      </c>
      <c r="F17" s="614">
        <v>5</v>
      </c>
      <c r="G17" s="614">
        <v>5</v>
      </c>
      <c r="H17" s="614">
        <v>5</v>
      </c>
      <c r="I17" s="614">
        <v>6</v>
      </c>
      <c r="J17" s="614">
        <v>7</v>
      </c>
      <c r="K17" s="614">
        <v>8</v>
      </c>
      <c r="L17" s="614">
        <v>9</v>
      </c>
      <c r="M17" s="614">
        <v>10</v>
      </c>
      <c r="N17" s="614">
        <v>11</v>
      </c>
      <c r="O17" s="614">
        <v>12</v>
      </c>
      <c r="P17" s="240"/>
    </row>
    <row r="18" spans="1:18" s="612" customFormat="1" ht="19.5" customHeight="1">
      <c r="A18" s="242"/>
      <c r="B18" s="875" t="s">
        <v>7</v>
      </c>
      <c r="C18" s="875"/>
      <c r="D18" s="875"/>
      <c r="E18" s="243">
        <f>SUM(E20:E88)</f>
        <v>537918924.5</v>
      </c>
      <c r="F18" s="243">
        <f>SUM(F20:F88)</f>
        <v>537918924.5</v>
      </c>
      <c r="G18" s="243">
        <f>SUM(G20:G88)</f>
        <v>0</v>
      </c>
      <c r="H18" s="243">
        <f>SUM(H20:H88)</f>
        <v>0</v>
      </c>
      <c r="I18" s="243">
        <f>SUM(I20:I88)</f>
        <v>0</v>
      </c>
      <c r="J18" s="243"/>
      <c r="K18" s="243"/>
      <c r="L18" s="243"/>
      <c r="M18" s="243"/>
      <c r="N18" s="243"/>
      <c r="O18" s="599">
        <f>O19</f>
        <v>0</v>
      </c>
      <c r="P18" s="178"/>
      <c r="Q18" s="390"/>
    </row>
    <row r="19" spans="1:18" s="612" customFormat="1">
      <c r="A19" s="258" t="s">
        <v>25</v>
      </c>
      <c r="B19" s="876" t="s">
        <v>26</v>
      </c>
      <c r="C19" s="877"/>
      <c r="D19" s="878"/>
      <c r="E19" s="146">
        <f>SUM(E20:E88)</f>
        <v>537918924.5</v>
      </c>
      <c r="F19" s="146">
        <f>SUM(F20:F88)</f>
        <v>537918924.5</v>
      </c>
      <c r="G19" s="146">
        <f>SUM(G20:G88)</f>
        <v>0</v>
      </c>
      <c r="H19" s="146">
        <f>SUM(H20:H88)</f>
        <v>0</v>
      </c>
      <c r="I19" s="146"/>
      <c r="J19" s="146"/>
      <c r="K19" s="146"/>
      <c r="L19" s="146"/>
      <c r="M19" s="146"/>
      <c r="N19" s="146"/>
      <c r="O19" s="600">
        <f>SUM(O20:O88)</f>
        <v>0</v>
      </c>
      <c r="P19" s="243">
        <f>557152665-1985109</f>
        <v>555167556</v>
      </c>
      <c r="Q19" s="597" t="e">
        <f>F19-#REF!</f>
        <v>#REF!</v>
      </c>
    </row>
    <row r="20" spans="1:18" s="612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 t="shared" ref="E20:E82" si="0">F20</f>
        <v>7139931</v>
      </c>
      <c r="F20" s="271">
        <v>7139931</v>
      </c>
      <c r="G20" s="94"/>
      <c r="H20" s="94"/>
      <c r="I20" s="147"/>
      <c r="J20" s="147"/>
      <c r="K20" s="146"/>
      <c r="L20" s="147"/>
      <c r="M20" s="146"/>
      <c r="N20" s="146"/>
      <c r="O20" s="383"/>
      <c r="P20" s="271"/>
    </row>
    <row r="21" spans="1:18" s="612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si="0"/>
        <v>8709944</v>
      </c>
      <c r="F21" s="271">
        <v>8709944</v>
      </c>
      <c r="G21" s="94"/>
      <c r="H21" s="94"/>
      <c r="I21" s="147"/>
      <c r="J21" s="147"/>
      <c r="K21" s="146"/>
      <c r="L21" s="147"/>
      <c r="M21" s="146"/>
      <c r="N21" s="146"/>
      <c r="O21" s="383"/>
      <c r="P21" s="271"/>
    </row>
    <row r="22" spans="1:18" s="612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8609153</v>
      </c>
      <c r="F22" s="271">
        <v>8609153</v>
      </c>
      <c r="G22" s="94"/>
      <c r="H22" s="94"/>
      <c r="I22" s="147"/>
      <c r="J22" s="147"/>
      <c r="K22" s="146"/>
      <c r="L22" s="146"/>
      <c r="M22" s="146"/>
      <c r="N22" s="146"/>
      <c r="O22" s="383"/>
      <c r="P22" s="271"/>
    </row>
    <row r="23" spans="1:18" s="612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6603829</v>
      </c>
      <c r="F23" s="271">
        <v>6603829</v>
      </c>
      <c r="G23" s="94"/>
      <c r="H23" s="94"/>
      <c r="I23" s="147"/>
      <c r="J23" s="147"/>
      <c r="K23" s="146"/>
      <c r="L23" s="146"/>
      <c r="M23" s="146"/>
      <c r="N23" s="146"/>
      <c r="O23" s="383"/>
      <c r="P23" s="135"/>
      <c r="Q23" s="135"/>
    </row>
    <row r="24" spans="1:18" s="612" customFormat="1" ht="22.5" customHeight="1">
      <c r="A24" s="143">
        <v>5</v>
      </c>
      <c r="B24" s="96" t="s">
        <v>177</v>
      </c>
      <c r="C24" s="95" t="s">
        <v>247</v>
      </c>
      <c r="D24" s="145" t="s">
        <v>143</v>
      </c>
      <c r="E24" s="146">
        <f t="shared" si="0"/>
        <v>5559116</v>
      </c>
      <c r="F24" s="271">
        <v>5559116</v>
      </c>
      <c r="G24" s="94"/>
      <c r="H24" s="94"/>
      <c r="I24" s="147"/>
      <c r="J24" s="147"/>
      <c r="K24" s="146"/>
      <c r="L24" s="146"/>
      <c r="M24" s="146"/>
      <c r="N24" s="146"/>
      <c r="O24" s="383"/>
      <c r="P24" s="135"/>
    </row>
    <row r="25" spans="1:18" s="612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11522565</v>
      </c>
      <c r="F25" s="271">
        <f>11522565</f>
        <v>11522565</v>
      </c>
      <c r="G25" s="94"/>
      <c r="H25" s="94"/>
      <c r="I25" s="147"/>
      <c r="J25" s="147"/>
      <c r="K25" s="146"/>
      <c r="L25" s="146"/>
      <c r="M25" s="146"/>
      <c r="N25" s="146"/>
      <c r="O25" s="383"/>
      <c r="P25" s="135"/>
    </row>
    <row r="26" spans="1:18" s="612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9648123</v>
      </c>
      <c r="F26" s="271">
        <v>9648123</v>
      </c>
      <c r="G26" s="94"/>
      <c r="H26" s="94"/>
      <c r="I26" s="147"/>
      <c r="J26" s="147"/>
      <c r="K26" s="146"/>
      <c r="L26" s="146"/>
      <c r="M26" s="146"/>
      <c r="N26" s="146"/>
      <c r="O26" s="383"/>
      <c r="P26" s="135"/>
    </row>
    <row r="27" spans="1:18" s="612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83"/>
      <c r="P27" s="135"/>
    </row>
    <row r="28" spans="1:18" s="612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9350123</v>
      </c>
      <c r="F28" s="271">
        <v>9350123</v>
      </c>
      <c r="G28" s="94"/>
      <c r="H28" s="94"/>
      <c r="I28" s="147"/>
      <c r="J28" s="147"/>
      <c r="K28" s="146"/>
      <c r="L28" s="146"/>
      <c r="M28" s="146"/>
      <c r="N28" s="146"/>
      <c r="O28" s="383"/>
      <c r="P28" s="135"/>
      <c r="Q28" s="135"/>
      <c r="R28" s="135"/>
    </row>
    <row r="29" spans="1:18" s="612" customFormat="1" ht="22.5" customHeight="1">
      <c r="A29" s="143">
        <v>10</v>
      </c>
      <c r="B29" s="96" t="s">
        <v>182</v>
      </c>
      <c r="C29" s="95" t="s">
        <v>252</v>
      </c>
      <c r="D29" s="145" t="s">
        <v>143</v>
      </c>
      <c r="E29" s="146">
        <f t="shared" si="0"/>
        <v>6688759</v>
      </c>
      <c r="F29" s="271">
        <v>6688759</v>
      </c>
      <c r="G29" s="94"/>
      <c r="H29" s="94"/>
      <c r="I29" s="147"/>
      <c r="J29" s="147"/>
      <c r="K29" s="146"/>
      <c r="L29" s="147"/>
      <c r="M29" s="146"/>
      <c r="N29" s="146"/>
      <c r="O29" s="383"/>
      <c r="P29" s="135"/>
      <c r="Q29" s="135"/>
      <c r="R29" s="135"/>
    </row>
    <row r="30" spans="1:18" s="612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7120785</v>
      </c>
      <c r="F30" s="271">
        <v>7120785</v>
      </c>
      <c r="G30" s="94"/>
      <c r="H30" s="94"/>
      <c r="I30" s="147"/>
      <c r="J30" s="147"/>
      <c r="K30" s="146"/>
      <c r="L30" s="147"/>
      <c r="M30" s="146"/>
      <c r="N30" s="146"/>
      <c r="O30" s="383"/>
      <c r="P30" s="135"/>
    </row>
    <row r="31" spans="1:18" s="612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9216097</v>
      </c>
      <c r="F31" s="271">
        <v>9216097</v>
      </c>
      <c r="G31" s="94"/>
      <c r="H31" s="94"/>
      <c r="I31" s="147"/>
      <c r="J31" s="147"/>
      <c r="K31" s="146"/>
      <c r="L31" s="147"/>
      <c r="M31" s="146"/>
      <c r="N31" s="146"/>
      <c r="O31" s="383"/>
      <c r="P31" s="135"/>
    </row>
    <row r="32" spans="1:18" s="612" customFormat="1" ht="22.5" customHeight="1">
      <c r="A32" s="143">
        <v>13</v>
      </c>
      <c r="B32" s="96" t="s">
        <v>87</v>
      </c>
      <c r="C32" s="95" t="s">
        <v>137</v>
      </c>
      <c r="D32" s="145" t="s">
        <v>143</v>
      </c>
      <c r="E32" s="146">
        <f t="shared" si="0"/>
        <v>6546390</v>
      </c>
      <c r="F32" s="271">
        <v>6546390</v>
      </c>
      <c r="G32" s="94"/>
      <c r="H32" s="94"/>
      <c r="I32" s="147"/>
      <c r="J32" s="147"/>
      <c r="K32" s="146"/>
      <c r="L32" s="147"/>
      <c r="M32" s="146"/>
      <c r="N32" s="146"/>
      <c r="O32" s="383"/>
      <c r="P32" s="135"/>
    </row>
    <row r="33" spans="1:16" s="612" customFormat="1" ht="22.5" customHeight="1">
      <c r="A33" s="143">
        <v>14</v>
      </c>
      <c r="B33" s="96" t="s">
        <v>184</v>
      </c>
      <c r="C33" s="95" t="s">
        <v>254</v>
      </c>
      <c r="D33" s="145" t="s">
        <v>143</v>
      </c>
      <c r="E33" s="146">
        <f t="shared" si="0"/>
        <v>10740218</v>
      </c>
      <c r="F33" s="271">
        <v>10740218</v>
      </c>
      <c r="G33" s="94"/>
      <c r="H33" s="94"/>
      <c r="I33" s="147"/>
      <c r="J33" s="147"/>
      <c r="K33" s="146"/>
      <c r="L33" s="147"/>
      <c r="M33" s="146"/>
      <c r="N33" s="146"/>
      <c r="O33" s="383"/>
      <c r="P33" s="135"/>
    </row>
    <row r="34" spans="1:16" s="612" customFormat="1" ht="22.5" customHeight="1">
      <c r="A34" s="143">
        <v>15</v>
      </c>
      <c r="B34" s="96" t="s">
        <v>185</v>
      </c>
      <c r="C34" s="95" t="s">
        <v>255</v>
      </c>
      <c r="D34" s="145" t="s">
        <v>143</v>
      </c>
      <c r="E34" s="146">
        <f t="shared" si="0"/>
        <v>9915950</v>
      </c>
      <c r="F34" s="271">
        <v>9915950</v>
      </c>
      <c r="G34" s="94"/>
      <c r="H34" s="94"/>
      <c r="I34" s="147"/>
      <c r="J34" s="147"/>
      <c r="K34" s="146"/>
      <c r="L34" s="147"/>
      <c r="M34" s="146"/>
      <c r="N34" s="146"/>
      <c r="O34" s="383"/>
      <c r="P34" s="135"/>
    </row>
    <row r="35" spans="1:16" s="612" customFormat="1" ht="22.5" customHeight="1">
      <c r="A35" s="143">
        <v>16</v>
      </c>
      <c r="B35" s="96" t="s">
        <v>186</v>
      </c>
      <c r="C35" s="95" t="s">
        <v>256</v>
      </c>
      <c r="D35" s="145" t="s">
        <v>143</v>
      </c>
      <c r="E35" s="146">
        <f t="shared" si="0"/>
        <v>8710689</v>
      </c>
      <c r="F35" s="271">
        <v>8710689</v>
      </c>
      <c r="G35" s="94"/>
      <c r="H35" s="94"/>
      <c r="I35" s="147"/>
      <c r="J35" s="147"/>
      <c r="K35" s="146"/>
      <c r="L35" s="147"/>
      <c r="M35" s="146"/>
      <c r="N35" s="146"/>
      <c r="O35" s="383"/>
      <c r="P35" s="135"/>
    </row>
    <row r="36" spans="1:16" s="612" customFormat="1" ht="22.5" customHeight="1">
      <c r="A36" s="143">
        <v>17</v>
      </c>
      <c r="B36" s="96" t="s">
        <v>187</v>
      </c>
      <c r="C36" s="95" t="s">
        <v>257</v>
      </c>
      <c r="D36" s="145" t="s">
        <v>143</v>
      </c>
      <c r="E36" s="146">
        <f t="shared" si="0"/>
        <v>7884931</v>
      </c>
      <c r="F36" s="271">
        <v>7884931</v>
      </c>
      <c r="G36" s="94"/>
      <c r="H36" s="94"/>
      <c r="I36" s="147"/>
      <c r="J36" s="147"/>
      <c r="K36" s="146"/>
      <c r="L36" s="147"/>
      <c r="M36" s="146"/>
      <c r="N36" s="146"/>
      <c r="O36" s="383"/>
      <c r="P36" s="135"/>
    </row>
    <row r="37" spans="1:16" s="612" customFormat="1" ht="22.5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8992083</v>
      </c>
      <c r="F37" s="271">
        <v>8992083</v>
      </c>
      <c r="G37" s="94"/>
      <c r="H37" s="94"/>
      <c r="I37" s="147"/>
      <c r="J37" s="147"/>
      <c r="K37" s="146"/>
      <c r="L37" s="147"/>
      <c r="M37" s="146"/>
      <c r="N37" s="146"/>
      <c r="O37" s="383"/>
      <c r="P37" s="135"/>
    </row>
    <row r="38" spans="1:16" s="612" customFormat="1" ht="22.5" customHeight="1">
      <c r="A38" s="143">
        <v>19</v>
      </c>
      <c r="B38" s="96" t="s">
        <v>189</v>
      </c>
      <c r="C38" s="95" t="s">
        <v>259</v>
      </c>
      <c r="D38" s="145" t="s">
        <v>143</v>
      </c>
      <c r="E38" s="146">
        <f t="shared" si="0"/>
        <v>7437931</v>
      </c>
      <c r="F38" s="271">
        <v>7437931</v>
      </c>
      <c r="G38" s="94"/>
      <c r="H38" s="94"/>
      <c r="I38" s="147"/>
      <c r="J38" s="147"/>
      <c r="K38" s="146"/>
      <c r="L38" s="147"/>
      <c r="M38" s="146"/>
      <c r="N38" s="146"/>
      <c r="O38" s="383"/>
      <c r="P38" s="135"/>
    </row>
    <row r="39" spans="1:16" s="612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9218556</v>
      </c>
      <c r="F39" s="271">
        <v>9218556</v>
      </c>
      <c r="G39" s="94"/>
      <c r="H39" s="94"/>
      <c r="I39" s="147"/>
      <c r="J39" s="147"/>
      <c r="K39" s="146"/>
      <c r="L39" s="147"/>
      <c r="M39" s="146"/>
      <c r="N39" s="146"/>
      <c r="O39" s="383"/>
      <c r="P39" s="135"/>
    </row>
    <row r="40" spans="1:16" s="12" customFormat="1" ht="22.5" customHeight="1">
      <c r="A40" s="143">
        <v>21</v>
      </c>
      <c r="B40" s="261" t="s">
        <v>191</v>
      </c>
      <c r="C40" s="262" t="s">
        <v>261</v>
      </c>
      <c r="D40" s="142" t="s">
        <v>143</v>
      </c>
      <c r="E40" s="44">
        <f t="shared" si="0"/>
        <v>0</v>
      </c>
      <c r="F40" s="312">
        <v>0</v>
      </c>
      <c r="G40" s="263"/>
      <c r="H40" s="263"/>
      <c r="I40" s="43"/>
      <c r="J40" s="43"/>
      <c r="K40" s="44"/>
      <c r="L40" s="43"/>
      <c r="M40" s="44"/>
      <c r="N40" s="44"/>
      <c r="O40" s="383"/>
      <c r="P40" s="11"/>
    </row>
    <row r="41" spans="1:16" s="612" customFormat="1" ht="22.5" customHeight="1">
      <c r="A41" s="143">
        <v>22</v>
      </c>
      <c r="B41" s="96" t="s">
        <v>55</v>
      </c>
      <c r="C41" s="95" t="s">
        <v>105</v>
      </c>
      <c r="D41" s="145" t="s">
        <v>143</v>
      </c>
      <c r="E41" s="146">
        <f t="shared" si="0"/>
        <v>7139931</v>
      </c>
      <c r="F41" s="271">
        <v>7139931</v>
      </c>
      <c r="G41" s="94"/>
      <c r="H41" s="94"/>
      <c r="I41" s="147"/>
      <c r="J41" s="147"/>
      <c r="K41" s="146"/>
      <c r="L41" s="147"/>
      <c r="M41" s="146"/>
      <c r="N41" s="146"/>
      <c r="O41" s="383"/>
      <c r="P41" s="135"/>
    </row>
    <row r="42" spans="1:16" s="12" customFormat="1" ht="22.5" customHeight="1">
      <c r="A42" s="143">
        <v>23</v>
      </c>
      <c r="B42" s="261" t="s">
        <v>192</v>
      </c>
      <c r="C42" s="262" t="s">
        <v>262</v>
      </c>
      <c r="D42" s="142" t="s">
        <v>143</v>
      </c>
      <c r="E42" s="44">
        <f t="shared" si="0"/>
        <v>7801715</v>
      </c>
      <c r="F42" s="312">
        <v>7801715</v>
      </c>
      <c r="G42" s="263"/>
      <c r="H42" s="263"/>
      <c r="I42" s="43"/>
      <c r="J42" s="43"/>
      <c r="K42" s="44"/>
      <c r="L42" s="43"/>
      <c r="M42" s="44"/>
      <c r="N42" s="44"/>
      <c r="O42" s="383"/>
      <c r="P42" s="11"/>
    </row>
    <row r="43" spans="1:16" s="612" customFormat="1" ht="22.5" customHeight="1">
      <c r="A43" s="143">
        <v>24</v>
      </c>
      <c r="B43" s="96" t="s">
        <v>193</v>
      </c>
      <c r="C43" s="95" t="s">
        <v>263</v>
      </c>
      <c r="D43" s="145" t="s">
        <v>143</v>
      </c>
      <c r="E43" s="146">
        <f t="shared" si="0"/>
        <v>10555384</v>
      </c>
      <c r="F43" s="271">
        <v>10555384</v>
      </c>
      <c r="G43" s="94"/>
      <c r="H43" s="94"/>
      <c r="I43" s="147"/>
      <c r="J43" s="147"/>
      <c r="K43" s="146"/>
      <c r="L43" s="147"/>
      <c r="M43" s="146"/>
      <c r="N43" s="146"/>
      <c r="O43" s="383"/>
      <c r="P43" s="135"/>
    </row>
    <row r="44" spans="1:16" s="612" customFormat="1" ht="22.5" customHeight="1">
      <c r="A44" s="143">
        <v>25</v>
      </c>
      <c r="B44" s="96" t="s">
        <v>195</v>
      </c>
      <c r="C44" s="95" t="s">
        <v>265</v>
      </c>
      <c r="D44" s="145" t="s">
        <v>143</v>
      </c>
      <c r="E44" s="146">
        <f t="shared" si="0"/>
        <v>10695153</v>
      </c>
      <c r="F44" s="271">
        <v>10695153</v>
      </c>
      <c r="G44" s="94"/>
      <c r="H44" s="94"/>
      <c r="I44" s="147"/>
      <c r="J44" s="147"/>
      <c r="K44" s="146"/>
      <c r="L44" s="147"/>
      <c r="M44" s="146"/>
      <c r="N44" s="146"/>
      <c r="O44" s="383"/>
      <c r="P44" s="135"/>
    </row>
    <row r="45" spans="1:16" s="12" customFormat="1" ht="22.5" customHeight="1">
      <c r="A45" s="143">
        <v>26</v>
      </c>
      <c r="B45" s="261" t="s">
        <v>196</v>
      </c>
      <c r="C45" s="262" t="s">
        <v>266</v>
      </c>
      <c r="D45" s="142" t="s">
        <v>143</v>
      </c>
      <c r="E45" s="44">
        <f t="shared" si="0"/>
        <v>7887390</v>
      </c>
      <c r="F45" s="312">
        <v>7887390</v>
      </c>
      <c r="G45" s="263"/>
      <c r="H45" s="263"/>
      <c r="I45" s="43"/>
      <c r="J45" s="43"/>
      <c r="K45" s="44"/>
      <c r="L45" s="43"/>
      <c r="M45" s="44"/>
      <c r="N45" s="44"/>
      <c r="O45" s="383"/>
      <c r="P45" s="11"/>
    </row>
    <row r="46" spans="1:16" s="612" customFormat="1" ht="22.5" customHeight="1">
      <c r="A46" s="143">
        <v>27</v>
      </c>
      <c r="B46" s="96" t="s">
        <v>197</v>
      </c>
      <c r="C46" s="95" t="s">
        <v>267</v>
      </c>
      <c r="D46" s="145" t="s">
        <v>143</v>
      </c>
      <c r="E46" s="146">
        <f t="shared" si="0"/>
        <v>10054492</v>
      </c>
      <c r="F46" s="271">
        <v>10054492</v>
      </c>
      <c r="G46" s="94"/>
      <c r="H46" s="94"/>
      <c r="I46" s="147"/>
      <c r="J46" s="147"/>
      <c r="K46" s="146"/>
      <c r="L46" s="147"/>
      <c r="M46" s="146"/>
      <c r="N46" s="146"/>
      <c r="O46" s="383"/>
      <c r="P46" s="135"/>
    </row>
    <row r="47" spans="1:16" s="612" customFormat="1" ht="22.5" customHeight="1">
      <c r="A47" s="143">
        <v>28</v>
      </c>
      <c r="B47" s="96" t="s">
        <v>198</v>
      </c>
      <c r="C47" s="95" t="s">
        <v>268</v>
      </c>
      <c r="D47" s="145" t="s">
        <v>143</v>
      </c>
      <c r="E47" s="146">
        <f t="shared" si="0"/>
        <v>6844390</v>
      </c>
      <c r="F47" s="271">
        <v>6844390</v>
      </c>
      <c r="G47" s="94"/>
      <c r="H47" s="94"/>
      <c r="I47" s="147"/>
      <c r="J47" s="147"/>
      <c r="K47" s="146"/>
      <c r="L47" s="147"/>
      <c r="M47" s="146"/>
      <c r="N47" s="146"/>
      <c r="O47" s="383"/>
      <c r="P47" s="135"/>
    </row>
    <row r="48" spans="1:16" s="612" customFormat="1" ht="22.5" customHeight="1">
      <c r="A48" s="143">
        <v>29</v>
      </c>
      <c r="B48" s="96" t="s">
        <v>199</v>
      </c>
      <c r="C48" s="95" t="s">
        <v>269</v>
      </c>
      <c r="D48" s="145" t="s">
        <v>143</v>
      </c>
      <c r="E48" s="146">
        <f t="shared" si="0"/>
        <v>7139931</v>
      </c>
      <c r="F48" s="271">
        <v>7139931</v>
      </c>
      <c r="G48" s="94"/>
      <c r="H48" s="94"/>
      <c r="I48" s="147"/>
      <c r="J48" s="147"/>
      <c r="K48" s="146"/>
      <c r="L48" s="147"/>
      <c r="M48" s="146"/>
      <c r="N48" s="146"/>
      <c r="O48" s="383"/>
      <c r="P48" s="135"/>
    </row>
    <row r="49" spans="1:16" s="612" customFormat="1" ht="22.5" customHeight="1">
      <c r="A49" s="143">
        <v>30</v>
      </c>
      <c r="B49" s="96" t="s">
        <v>200</v>
      </c>
      <c r="C49" s="95" t="s">
        <v>270</v>
      </c>
      <c r="D49" s="145" t="s">
        <v>143</v>
      </c>
      <c r="E49" s="146">
        <f t="shared" si="0"/>
        <v>6786950</v>
      </c>
      <c r="F49" s="271">
        <v>6786950</v>
      </c>
      <c r="G49" s="94"/>
      <c r="H49" s="94"/>
      <c r="I49" s="147"/>
      <c r="J49" s="147"/>
      <c r="K49" s="146"/>
      <c r="L49" s="147"/>
      <c r="M49" s="146"/>
      <c r="N49" s="146"/>
      <c r="O49" s="383"/>
      <c r="P49" s="135"/>
    </row>
    <row r="50" spans="1:16" s="612" customFormat="1" ht="22.5" customHeight="1">
      <c r="A50" s="143">
        <v>31</v>
      </c>
      <c r="B50" s="96" t="s">
        <v>202</v>
      </c>
      <c r="C50" s="95" t="s">
        <v>272</v>
      </c>
      <c r="D50" s="145" t="s">
        <v>143</v>
      </c>
      <c r="E50" s="146">
        <f t="shared" si="0"/>
        <v>8835888</v>
      </c>
      <c r="F50" s="271">
        <v>8835888</v>
      </c>
      <c r="G50" s="94"/>
      <c r="H50" s="94"/>
      <c r="I50" s="147"/>
      <c r="J50" s="147"/>
      <c r="K50" s="146"/>
      <c r="L50" s="147"/>
      <c r="M50" s="146"/>
      <c r="N50" s="146"/>
      <c r="O50" s="383"/>
      <c r="P50" s="135"/>
    </row>
    <row r="51" spans="1:16" s="612" customFormat="1" ht="22.5" customHeight="1">
      <c r="A51" s="143">
        <v>32</v>
      </c>
      <c r="B51" s="96" t="s">
        <v>203</v>
      </c>
      <c r="C51" s="95" t="s">
        <v>273</v>
      </c>
      <c r="D51" s="145" t="s">
        <v>143</v>
      </c>
      <c r="E51" s="146">
        <f t="shared" si="0"/>
        <v>9797123</v>
      </c>
      <c r="F51" s="271">
        <v>9797123</v>
      </c>
      <c r="G51" s="94"/>
      <c r="H51" s="94"/>
      <c r="I51" s="147"/>
      <c r="J51" s="147"/>
      <c r="K51" s="146"/>
      <c r="L51" s="147"/>
      <c r="M51" s="146"/>
      <c r="N51" s="146"/>
      <c r="O51" s="383"/>
      <c r="P51" s="135"/>
    </row>
    <row r="52" spans="1:16" s="612" customFormat="1" ht="22.5" customHeight="1">
      <c r="A52" s="143">
        <v>33</v>
      </c>
      <c r="B52" s="96" t="s">
        <v>204</v>
      </c>
      <c r="C52" s="95" t="s">
        <v>274</v>
      </c>
      <c r="D52" s="145" t="s">
        <v>143</v>
      </c>
      <c r="E52" s="146">
        <f t="shared" si="0"/>
        <v>8284549</v>
      </c>
      <c r="F52" s="271">
        <v>8284549</v>
      </c>
      <c r="G52" s="94"/>
      <c r="H52" s="94"/>
      <c r="I52" s="147"/>
      <c r="J52" s="147"/>
      <c r="K52" s="146"/>
      <c r="L52" s="147"/>
      <c r="M52" s="146"/>
      <c r="N52" s="146"/>
      <c r="O52" s="383"/>
      <c r="P52" s="135"/>
    </row>
    <row r="53" spans="1:16" s="612" customFormat="1" ht="22.5" customHeight="1">
      <c r="A53" s="143">
        <v>34</v>
      </c>
      <c r="B53" s="96" t="s">
        <v>205</v>
      </c>
      <c r="C53" s="95" t="s">
        <v>275</v>
      </c>
      <c r="D53" s="145" t="s">
        <v>143</v>
      </c>
      <c r="E53" s="146">
        <f t="shared" si="0"/>
        <v>8667479</v>
      </c>
      <c r="F53" s="271">
        <v>8667479</v>
      </c>
      <c r="G53" s="94"/>
      <c r="H53" s="94"/>
      <c r="I53" s="147"/>
      <c r="J53" s="147"/>
      <c r="K53" s="146"/>
      <c r="L53" s="147"/>
      <c r="M53" s="146"/>
      <c r="N53" s="146"/>
      <c r="O53" s="383"/>
      <c r="P53" s="135"/>
    </row>
    <row r="54" spans="1:16" s="612" customFormat="1" ht="22.5" customHeight="1">
      <c r="A54" s="143">
        <v>35</v>
      </c>
      <c r="B54" s="96" t="s">
        <v>206</v>
      </c>
      <c r="C54" s="95" t="s">
        <v>276</v>
      </c>
      <c r="D54" s="145" t="s">
        <v>143</v>
      </c>
      <c r="E54" s="146">
        <f t="shared" si="0"/>
        <v>6990931</v>
      </c>
      <c r="F54" s="271">
        <v>6990931</v>
      </c>
      <c r="G54" s="94"/>
      <c r="H54" s="94"/>
      <c r="I54" s="147"/>
      <c r="J54" s="147"/>
      <c r="K54" s="146"/>
      <c r="L54" s="147"/>
      <c r="M54" s="146"/>
      <c r="N54" s="146"/>
      <c r="O54" s="383"/>
      <c r="P54" s="135"/>
    </row>
    <row r="55" spans="1:16" s="612" customFormat="1" ht="22.5" customHeight="1">
      <c r="A55" s="143">
        <v>36</v>
      </c>
      <c r="B55" s="96" t="s">
        <v>208</v>
      </c>
      <c r="C55" s="95" t="s">
        <v>278</v>
      </c>
      <c r="D55" s="145" t="s">
        <v>143</v>
      </c>
      <c r="E55" s="146">
        <f t="shared" si="0"/>
        <v>9663097</v>
      </c>
      <c r="F55" s="271">
        <v>9663097</v>
      </c>
      <c r="G55" s="94"/>
      <c r="H55" s="94"/>
      <c r="I55" s="147"/>
      <c r="J55" s="147"/>
      <c r="K55" s="146"/>
      <c r="L55" s="147"/>
      <c r="M55" s="146"/>
      <c r="N55" s="146"/>
      <c r="O55" s="383"/>
      <c r="P55" s="135"/>
    </row>
    <row r="56" spans="1:16" s="612" customFormat="1" ht="22.5" customHeight="1">
      <c r="A56" s="143">
        <v>37</v>
      </c>
      <c r="B56" s="96" t="s">
        <v>209</v>
      </c>
      <c r="C56" s="95" t="s">
        <v>279</v>
      </c>
      <c r="D56" s="145" t="s">
        <v>143</v>
      </c>
      <c r="E56" s="146">
        <f t="shared" si="0"/>
        <v>7288931</v>
      </c>
      <c r="F56" s="271">
        <v>7288931</v>
      </c>
      <c r="G56" s="94"/>
      <c r="H56" s="94"/>
      <c r="I56" s="147"/>
      <c r="J56" s="147"/>
      <c r="K56" s="146"/>
      <c r="L56" s="147"/>
      <c r="M56" s="146"/>
      <c r="N56" s="146"/>
      <c r="O56" s="383"/>
      <c r="P56" s="135"/>
    </row>
    <row r="57" spans="1:16" s="612" customFormat="1" ht="22.5" customHeight="1">
      <c r="A57" s="143">
        <v>38</v>
      </c>
      <c r="B57" s="96" t="s">
        <v>210</v>
      </c>
      <c r="C57" s="95" t="s">
        <v>280</v>
      </c>
      <c r="D57" s="145" t="s">
        <v>143</v>
      </c>
      <c r="E57" s="146">
        <f t="shared" si="0"/>
        <v>8369479</v>
      </c>
      <c r="F57" s="271">
        <v>8369479</v>
      </c>
      <c r="G57" s="94"/>
      <c r="H57" s="94"/>
      <c r="I57" s="147"/>
      <c r="J57" s="147"/>
      <c r="K57" s="146"/>
      <c r="L57" s="147"/>
      <c r="M57" s="146"/>
      <c r="N57" s="146"/>
      <c r="O57" s="383"/>
      <c r="P57" s="135"/>
    </row>
    <row r="58" spans="1:16" s="612" customFormat="1" ht="22.5" customHeight="1">
      <c r="A58" s="143">
        <v>39</v>
      </c>
      <c r="B58" s="96" t="s">
        <v>211</v>
      </c>
      <c r="C58" s="95" t="s">
        <v>281</v>
      </c>
      <c r="D58" s="145" t="s">
        <v>143</v>
      </c>
      <c r="E58" s="146">
        <f t="shared" si="0"/>
        <v>8265402.5</v>
      </c>
      <c r="F58" s="271">
        <v>8265402.5</v>
      </c>
      <c r="G58" s="94"/>
      <c r="H58" s="94"/>
      <c r="I58" s="147"/>
      <c r="J58" s="147"/>
      <c r="K58" s="146"/>
      <c r="L58" s="147"/>
      <c r="M58" s="146"/>
      <c r="N58" s="146"/>
      <c r="O58" s="383"/>
      <c r="P58" s="135"/>
    </row>
    <row r="59" spans="1:16" s="612" customFormat="1" ht="22.5" customHeight="1">
      <c r="A59" s="143">
        <v>40</v>
      </c>
      <c r="B59" s="96" t="s">
        <v>212</v>
      </c>
      <c r="C59" s="95" t="s">
        <v>282</v>
      </c>
      <c r="D59" s="145" t="s">
        <v>143</v>
      </c>
      <c r="E59" s="146">
        <f t="shared" si="0"/>
        <v>5708116</v>
      </c>
      <c r="F59" s="271">
        <v>5708116</v>
      </c>
      <c r="G59" s="94"/>
      <c r="H59" s="94"/>
      <c r="I59" s="147"/>
      <c r="J59" s="147"/>
      <c r="K59" s="146"/>
      <c r="L59" s="147"/>
      <c r="M59" s="146"/>
      <c r="N59" s="146"/>
      <c r="O59" s="383"/>
      <c r="P59" s="135"/>
    </row>
    <row r="60" spans="1:16" s="612" customFormat="1" ht="22.5" customHeight="1">
      <c r="A60" s="143">
        <v>41</v>
      </c>
      <c r="B60" s="96" t="s">
        <v>213</v>
      </c>
      <c r="C60" s="95" t="s">
        <v>283</v>
      </c>
      <c r="D60" s="145" t="s">
        <v>143</v>
      </c>
      <c r="E60" s="146">
        <f t="shared" si="0"/>
        <v>6971785</v>
      </c>
      <c r="F60" s="271">
        <f>6971785</f>
        <v>6971785</v>
      </c>
      <c r="G60" s="94"/>
      <c r="H60" s="94"/>
      <c r="I60" s="147"/>
      <c r="J60" s="147"/>
      <c r="K60" s="146"/>
      <c r="L60" s="147"/>
      <c r="M60" s="146"/>
      <c r="N60" s="146"/>
      <c r="O60" s="383"/>
      <c r="P60" s="135"/>
    </row>
    <row r="61" spans="1:16" s="612" customFormat="1" ht="22.5" customHeight="1">
      <c r="A61" s="143">
        <v>42</v>
      </c>
      <c r="B61" s="96" t="s">
        <v>609</v>
      </c>
      <c r="C61" s="95" t="s">
        <v>610</v>
      </c>
      <c r="D61" s="145" t="s">
        <v>143</v>
      </c>
      <c r="E61" s="146">
        <f t="shared" si="0"/>
        <v>4616764</v>
      </c>
      <c r="F61" s="271">
        <v>4616764</v>
      </c>
      <c r="G61" s="94"/>
      <c r="H61" s="94"/>
      <c r="I61" s="147"/>
      <c r="J61" s="147"/>
      <c r="K61" s="146"/>
      <c r="L61" s="147"/>
      <c r="M61" s="146"/>
      <c r="N61" s="146"/>
      <c r="O61" s="383"/>
      <c r="P61" s="135"/>
    </row>
    <row r="62" spans="1:16" s="612" customFormat="1" ht="22.5" customHeight="1">
      <c r="A62" s="143">
        <v>43</v>
      </c>
      <c r="B62" s="96" t="s">
        <v>214</v>
      </c>
      <c r="C62" s="95" t="s">
        <v>284</v>
      </c>
      <c r="D62" s="145" t="s">
        <v>143</v>
      </c>
      <c r="E62" s="146">
        <f t="shared" si="0"/>
        <v>7288931</v>
      </c>
      <c r="F62" s="271">
        <v>7288931</v>
      </c>
      <c r="G62" s="94"/>
      <c r="H62" s="94"/>
      <c r="I62" s="147"/>
      <c r="J62" s="147"/>
      <c r="K62" s="146"/>
      <c r="L62" s="147"/>
      <c r="M62" s="146"/>
      <c r="N62" s="146"/>
      <c r="O62" s="383"/>
      <c r="P62" s="135"/>
    </row>
    <row r="63" spans="1:16" s="612" customFormat="1" ht="22.5" customHeight="1">
      <c r="A63" s="143">
        <v>44</v>
      </c>
      <c r="B63" s="96" t="s">
        <v>215</v>
      </c>
      <c r="C63" s="95" t="s">
        <v>285</v>
      </c>
      <c r="D63" s="145" t="s">
        <v>143</v>
      </c>
      <c r="E63" s="146">
        <f t="shared" si="0"/>
        <v>7882473</v>
      </c>
      <c r="F63" s="271">
        <v>7882473</v>
      </c>
      <c r="G63" s="94"/>
      <c r="H63" s="94"/>
      <c r="I63" s="147"/>
      <c r="J63" s="147"/>
      <c r="K63" s="146"/>
      <c r="L63" s="147"/>
      <c r="M63" s="146"/>
      <c r="N63" s="146"/>
      <c r="O63" s="383"/>
      <c r="P63" s="135"/>
    </row>
    <row r="64" spans="1:16" s="612" customFormat="1" ht="22.5" customHeight="1">
      <c r="A64" s="143">
        <v>45</v>
      </c>
      <c r="B64" s="96" t="s">
        <v>216</v>
      </c>
      <c r="C64" s="95" t="s">
        <v>286</v>
      </c>
      <c r="D64" s="145" t="s">
        <v>143</v>
      </c>
      <c r="E64" s="146">
        <f t="shared" si="0"/>
        <v>7652715</v>
      </c>
      <c r="F64" s="271">
        <v>7652715</v>
      </c>
      <c r="G64" s="94"/>
      <c r="H64" s="94"/>
      <c r="I64" s="147"/>
      <c r="J64" s="147"/>
      <c r="K64" s="146"/>
      <c r="L64" s="147"/>
      <c r="M64" s="146"/>
      <c r="N64" s="146"/>
      <c r="O64" s="383"/>
      <c r="P64" s="135"/>
    </row>
    <row r="65" spans="1:16" s="612" customFormat="1" ht="22.5" customHeight="1">
      <c r="A65" s="143">
        <v>46</v>
      </c>
      <c r="B65" s="96" t="s">
        <v>217</v>
      </c>
      <c r="C65" s="95" t="s">
        <v>287</v>
      </c>
      <c r="D65" s="145" t="s">
        <v>143</v>
      </c>
      <c r="E65" s="146">
        <f t="shared" si="0"/>
        <v>8718288</v>
      </c>
      <c r="F65" s="271">
        <f>8718288</f>
        <v>8718288</v>
      </c>
      <c r="G65" s="94"/>
      <c r="H65" s="94"/>
      <c r="I65" s="147"/>
      <c r="J65" s="147"/>
      <c r="K65" s="146"/>
      <c r="L65" s="147"/>
      <c r="M65" s="146"/>
      <c r="N65" s="146"/>
      <c r="O65" s="383"/>
      <c r="P65" s="135"/>
    </row>
    <row r="66" spans="1:16" s="612" customFormat="1" ht="22.5" customHeight="1">
      <c r="A66" s="143">
        <v>47</v>
      </c>
      <c r="B66" s="96" t="s">
        <v>207</v>
      </c>
      <c r="C66" s="95" t="s">
        <v>277</v>
      </c>
      <c r="D66" s="145" t="s">
        <v>143</v>
      </c>
      <c r="E66" s="146">
        <f t="shared" si="0"/>
        <v>8518479</v>
      </c>
      <c r="F66" s="271">
        <v>8518479</v>
      </c>
      <c r="G66" s="94"/>
      <c r="H66" s="94"/>
      <c r="I66" s="147"/>
      <c r="J66" s="147"/>
      <c r="K66" s="146"/>
      <c r="L66" s="147"/>
      <c r="M66" s="146"/>
      <c r="N66" s="146"/>
      <c r="O66" s="383"/>
      <c r="P66" s="135"/>
    </row>
    <row r="67" spans="1:16" s="612" customFormat="1" ht="22.5" customHeight="1">
      <c r="A67" s="143">
        <v>48</v>
      </c>
      <c r="B67" s="96" t="s">
        <v>219</v>
      </c>
      <c r="C67" s="95" t="s">
        <v>289</v>
      </c>
      <c r="D67" s="145" t="s">
        <v>143</v>
      </c>
      <c r="E67" s="146">
        <f t="shared" si="0"/>
        <v>6546390</v>
      </c>
      <c r="F67" s="271">
        <v>6546390</v>
      </c>
      <c r="G67" s="94"/>
      <c r="H67" s="94"/>
      <c r="I67" s="147"/>
      <c r="J67" s="147"/>
      <c r="K67" s="146"/>
      <c r="L67" s="147"/>
      <c r="M67" s="146"/>
      <c r="N67" s="146"/>
      <c r="O67" s="383"/>
      <c r="P67" s="135"/>
    </row>
    <row r="68" spans="1:16" s="612" customFormat="1" ht="22.5" customHeight="1">
      <c r="A68" s="143">
        <v>49</v>
      </c>
      <c r="B68" s="96" t="s">
        <v>220</v>
      </c>
      <c r="C68" s="95" t="s">
        <v>290</v>
      </c>
      <c r="D68" s="145" t="s">
        <v>143</v>
      </c>
      <c r="E68" s="146">
        <f t="shared" si="0"/>
        <v>6546390</v>
      </c>
      <c r="F68" s="271">
        <v>6546390</v>
      </c>
      <c r="G68" s="94"/>
      <c r="H68" s="94"/>
      <c r="I68" s="147"/>
      <c r="J68" s="147"/>
      <c r="K68" s="146"/>
      <c r="L68" s="147"/>
      <c r="M68" s="146"/>
      <c r="N68" s="146"/>
      <c r="O68" s="383"/>
      <c r="P68" s="135"/>
    </row>
    <row r="69" spans="1:16" s="612" customFormat="1" ht="22.5" customHeight="1">
      <c r="A69" s="143">
        <v>50</v>
      </c>
      <c r="B69" s="96" t="s">
        <v>201</v>
      </c>
      <c r="C69" s="95" t="s">
        <v>271</v>
      </c>
      <c r="D69" s="145" t="s">
        <v>143</v>
      </c>
      <c r="E69" s="146">
        <f t="shared" si="0"/>
        <v>6695390</v>
      </c>
      <c r="F69" s="271">
        <v>6695390</v>
      </c>
      <c r="G69" s="94"/>
      <c r="H69" s="94"/>
      <c r="I69" s="147"/>
      <c r="J69" s="147"/>
      <c r="K69" s="146"/>
      <c r="L69" s="147"/>
      <c r="M69" s="146"/>
      <c r="N69" s="146"/>
      <c r="O69" s="383"/>
      <c r="P69" s="135"/>
    </row>
    <row r="70" spans="1:16" s="12" customFormat="1" ht="22.5" customHeight="1">
      <c r="A70" s="143">
        <v>51</v>
      </c>
      <c r="B70" s="261" t="s">
        <v>224</v>
      </c>
      <c r="C70" s="262" t="s">
        <v>294</v>
      </c>
      <c r="D70" s="142" t="s">
        <v>143</v>
      </c>
      <c r="E70" s="44">
        <f t="shared" si="0"/>
        <v>5857116</v>
      </c>
      <c r="F70" s="312">
        <v>5857116</v>
      </c>
      <c r="G70" s="263"/>
      <c r="H70" s="263"/>
      <c r="I70" s="43"/>
      <c r="J70" s="43"/>
      <c r="K70" s="44"/>
      <c r="L70" s="43"/>
      <c r="M70" s="44"/>
      <c r="N70" s="44"/>
      <c r="O70" s="383"/>
      <c r="P70" s="11"/>
    </row>
    <row r="71" spans="1:16" s="612" customFormat="1" ht="22.5" customHeight="1">
      <c r="A71" s="143">
        <v>52</v>
      </c>
      <c r="B71" s="96" t="s">
        <v>225</v>
      </c>
      <c r="C71" s="95" t="s">
        <v>295</v>
      </c>
      <c r="D71" s="145" t="s">
        <v>143</v>
      </c>
      <c r="E71" s="146">
        <f t="shared" si="0"/>
        <v>7020880</v>
      </c>
      <c r="F71" s="271">
        <f>7020880</f>
        <v>7020880</v>
      </c>
      <c r="G71" s="94"/>
      <c r="H71" s="94"/>
      <c r="I71" s="147"/>
      <c r="J71" s="147"/>
      <c r="K71" s="146"/>
      <c r="L71" s="147"/>
      <c r="M71" s="146"/>
      <c r="N71" s="146"/>
      <c r="O71" s="383"/>
      <c r="P71" s="135"/>
    </row>
    <row r="72" spans="1:16" s="612" customFormat="1" ht="22.5" customHeight="1">
      <c r="A72" s="143">
        <v>53</v>
      </c>
      <c r="B72" s="96" t="s">
        <v>226</v>
      </c>
      <c r="C72" s="95" t="s">
        <v>296</v>
      </c>
      <c r="D72" s="145" t="s">
        <v>143</v>
      </c>
      <c r="E72" s="146">
        <f t="shared" si="0"/>
        <v>7437931</v>
      </c>
      <c r="F72" s="271">
        <v>7437931</v>
      </c>
      <c r="G72" s="94"/>
      <c r="H72" s="94"/>
      <c r="I72" s="147"/>
      <c r="J72" s="147"/>
      <c r="K72" s="146"/>
      <c r="L72" s="147"/>
      <c r="M72" s="146"/>
      <c r="N72" s="146"/>
      <c r="O72" s="383"/>
      <c r="P72" s="135"/>
    </row>
    <row r="73" spans="1:16" s="612" customFormat="1" ht="22.5" customHeight="1">
      <c r="A73" s="143">
        <v>54</v>
      </c>
      <c r="B73" s="96" t="s">
        <v>227</v>
      </c>
      <c r="C73" s="95" t="s">
        <v>297</v>
      </c>
      <c r="D73" s="145" t="s">
        <v>143</v>
      </c>
      <c r="E73" s="146">
        <f t="shared" si="0"/>
        <v>7733473</v>
      </c>
      <c r="F73" s="271">
        <v>7733473</v>
      </c>
      <c r="G73" s="94"/>
      <c r="H73" s="94"/>
      <c r="I73" s="147"/>
      <c r="J73" s="147"/>
      <c r="K73" s="146"/>
      <c r="L73" s="147"/>
      <c r="M73" s="146"/>
      <c r="N73" s="146"/>
      <c r="O73" s="383"/>
      <c r="P73" s="135"/>
    </row>
    <row r="74" spans="1:16" s="612" customFormat="1" ht="22.5" customHeight="1">
      <c r="A74" s="143">
        <v>55</v>
      </c>
      <c r="B74" s="96" t="s">
        <v>228</v>
      </c>
      <c r="C74" s="95" t="s">
        <v>298</v>
      </c>
      <c r="D74" s="145" t="s">
        <v>143</v>
      </c>
      <c r="E74" s="146">
        <f t="shared" si="0"/>
        <v>6250848</v>
      </c>
      <c r="F74" s="271">
        <v>6250848</v>
      </c>
      <c r="G74" s="94"/>
      <c r="H74" s="94"/>
      <c r="I74" s="147"/>
      <c r="J74" s="147"/>
      <c r="K74" s="146"/>
      <c r="L74" s="147"/>
      <c r="M74" s="146"/>
      <c r="N74" s="146"/>
      <c r="O74" s="383"/>
      <c r="P74" s="135"/>
    </row>
    <row r="75" spans="1:16" s="612" customFormat="1" ht="22.5" customHeight="1">
      <c r="A75" s="143">
        <v>56</v>
      </c>
      <c r="B75" s="96" t="s">
        <v>230</v>
      </c>
      <c r="C75" s="95" t="s">
        <v>300</v>
      </c>
      <c r="D75" s="145" t="s">
        <v>143</v>
      </c>
      <c r="E75" s="146">
        <f t="shared" si="0"/>
        <v>10080148</v>
      </c>
      <c r="F75" s="271">
        <v>10080148</v>
      </c>
      <c r="G75" s="94"/>
      <c r="H75" s="94"/>
      <c r="I75" s="147"/>
      <c r="J75" s="147"/>
      <c r="K75" s="146"/>
      <c r="L75" s="147"/>
      <c r="M75" s="146"/>
      <c r="N75" s="146"/>
      <c r="O75" s="383"/>
      <c r="P75" s="135"/>
    </row>
    <row r="76" spans="1:16" s="612" customFormat="1" ht="22.5" customHeight="1">
      <c r="A76" s="143">
        <v>57</v>
      </c>
      <c r="B76" s="96" t="s">
        <v>231</v>
      </c>
      <c r="C76" s="95" t="s">
        <v>301</v>
      </c>
      <c r="D76" s="145" t="s">
        <v>143</v>
      </c>
      <c r="E76" s="146">
        <f t="shared" si="0"/>
        <v>8012326</v>
      </c>
      <c r="F76" s="271">
        <v>8012326</v>
      </c>
      <c r="G76" s="94"/>
      <c r="H76" s="94"/>
      <c r="I76" s="147"/>
      <c r="J76" s="147"/>
      <c r="K76" s="146"/>
      <c r="L76" s="147"/>
      <c r="M76" s="146"/>
      <c r="N76" s="146"/>
      <c r="O76" s="383"/>
      <c r="P76" s="135"/>
    </row>
    <row r="77" spans="1:16" s="612" customFormat="1" ht="22.5" customHeight="1">
      <c r="A77" s="143">
        <v>58</v>
      </c>
      <c r="B77" s="96" t="s">
        <v>232</v>
      </c>
      <c r="C77" s="95" t="s">
        <v>302</v>
      </c>
      <c r="D77" s="145" t="s">
        <v>143</v>
      </c>
      <c r="E77" s="146">
        <f t="shared" si="0"/>
        <v>7120784</v>
      </c>
      <c r="F77" s="271">
        <f>7120784</f>
        <v>7120784</v>
      </c>
      <c r="G77" s="94"/>
      <c r="H77" s="94"/>
      <c r="I77" s="147"/>
      <c r="J77" s="147"/>
      <c r="K77" s="146"/>
      <c r="L77" s="147"/>
      <c r="M77" s="146"/>
      <c r="N77" s="146"/>
      <c r="O77" s="383"/>
      <c r="P77" s="135"/>
    </row>
    <row r="78" spans="1:16" s="612" customFormat="1" ht="22.5" customHeight="1">
      <c r="A78" s="143">
        <v>59</v>
      </c>
      <c r="B78" s="96" t="s">
        <v>421</v>
      </c>
      <c r="C78" s="95" t="s">
        <v>422</v>
      </c>
      <c r="D78" s="145" t="s">
        <v>143</v>
      </c>
      <c r="E78" s="146">
        <f t="shared" si="0"/>
        <v>5072109</v>
      </c>
      <c r="F78" s="271">
        <v>5072109</v>
      </c>
      <c r="G78" s="94"/>
      <c r="H78" s="94"/>
      <c r="I78" s="147"/>
      <c r="J78" s="147"/>
      <c r="K78" s="146"/>
      <c r="L78" s="147"/>
      <c r="M78" s="146"/>
      <c r="N78" s="146"/>
      <c r="O78" s="383"/>
      <c r="P78" s="135"/>
    </row>
    <row r="79" spans="1:16" s="612" customFormat="1" ht="24.75" customHeight="1">
      <c r="A79" s="143">
        <v>60</v>
      </c>
      <c r="B79" s="96" t="s">
        <v>79</v>
      </c>
      <c r="C79" s="95" t="s">
        <v>129</v>
      </c>
      <c r="D79" s="145" t="s">
        <v>143</v>
      </c>
      <c r="E79" s="146">
        <f t="shared" si="0"/>
        <v>7120784</v>
      </c>
      <c r="F79" s="271">
        <f>7120784</f>
        <v>7120784</v>
      </c>
      <c r="G79" s="94"/>
      <c r="H79" s="94"/>
      <c r="I79" s="147"/>
      <c r="J79" s="147"/>
      <c r="K79" s="146"/>
      <c r="L79" s="147"/>
      <c r="M79" s="146"/>
      <c r="N79" s="146"/>
      <c r="O79" s="383"/>
      <c r="P79" s="135"/>
    </row>
    <row r="80" spans="1:16" s="612" customFormat="1" ht="27.75" customHeight="1">
      <c r="A80" s="143">
        <v>61</v>
      </c>
      <c r="B80" s="96" t="s">
        <v>233</v>
      </c>
      <c r="C80" s="95" t="s">
        <v>303</v>
      </c>
      <c r="D80" s="145" t="s">
        <v>143</v>
      </c>
      <c r="E80" s="146">
        <f t="shared" si="0"/>
        <v>8050619</v>
      </c>
      <c r="F80" s="271">
        <v>8050619</v>
      </c>
      <c r="G80" s="94"/>
      <c r="H80" s="94"/>
      <c r="I80" s="147"/>
      <c r="J80" s="147"/>
      <c r="K80" s="146"/>
      <c r="L80" s="147"/>
      <c r="M80" s="146"/>
      <c r="N80" s="146"/>
      <c r="O80" s="383"/>
      <c r="P80" s="135"/>
    </row>
    <row r="81" spans="1:17" s="612" customFormat="1" ht="24" customHeight="1">
      <c r="A81" s="143">
        <v>62</v>
      </c>
      <c r="B81" s="96" t="s">
        <v>234</v>
      </c>
      <c r="C81" s="95" t="s">
        <v>304</v>
      </c>
      <c r="D81" s="145" t="s">
        <v>143</v>
      </c>
      <c r="E81" s="146">
        <f t="shared" si="0"/>
        <v>8480931</v>
      </c>
      <c r="F81" s="271">
        <v>8480931</v>
      </c>
      <c r="G81" s="94"/>
      <c r="H81" s="94"/>
      <c r="I81" s="147"/>
      <c r="J81" s="147"/>
      <c r="K81" s="146"/>
      <c r="L81" s="147"/>
      <c r="M81" s="146"/>
      <c r="N81" s="146"/>
      <c r="O81" s="383"/>
      <c r="P81" s="135"/>
    </row>
    <row r="82" spans="1:17" s="612" customFormat="1" ht="23.25" customHeight="1">
      <c r="A82" s="143">
        <v>63</v>
      </c>
      <c r="B82" s="96" t="s">
        <v>236</v>
      </c>
      <c r="C82" s="95" t="s">
        <v>306</v>
      </c>
      <c r="D82" s="145" t="s">
        <v>143</v>
      </c>
      <c r="E82" s="146">
        <f t="shared" si="0"/>
        <v>10298880</v>
      </c>
      <c r="F82" s="271">
        <v>10298880</v>
      </c>
      <c r="G82" s="94"/>
      <c r="H82" s="94"/>
      <c r="I82" s="147"/>
      <c r="J82" s="147"/>
      <c r="K82" s="146"/>
      <c r="L82" s="147"/>
      <c r="M82" s="146"/>
      <c r="N82" s="146"/>
      <c r="O82" s="383"/>
      <c r="P82" s="135"/>
    </row>
    <row r="83" spans="1:17" s="612" customFormat="1" ht="25.5" customHeight="1">
      <c r="A83" s="143">
        <v>64</v>
      </c>
      <c r="B83" s="96" t="s">
        <v>238</v>
      </c>
      <c r="C83" s="95" t="s">
        <v>308</v>
      </c>
      <c r="D83" s="145" t="s">
        <v>143</v>
      </c>
      <c r="E83" s="146">
        <f t="shared" ref="E83:E88" si="1">F83</f>
        <v>6880961</v>
      </c>
      <c r="F83" s="271">
        <v>6880961</v>
      </c>
      <c r="G83" s="94"/>
      <c r="H83" s="94"/>
      <c r="I83" s="147"/>
      <c r="J83" s="147"/>
      <c r="K83" s="146"/>
      <c r="L83" s="147"/>
      <c r="M83" s="146"/>
      <c r="N83" s="146"/>
      <c r="O83" s="383"/>
      <c r="P83" s="135"/>
    </row>
    <row r="84" spans="1:17" s="612" customFormat="1" ht="26.25" customHeight="1">
      <c r="A84" s="143">
        <v>65</v>
      </c>
      <c r="B84" s="96" t="s">
        <v>239</v>
      </c>
      <c r="C84" s="95" t="s">
        <v>309</v>
      </c>
      <c r="D84" s="145" t="s">
        <v>143</v>
      </c>
      <c r="E84" s="146">
        <f t="shared" si="1"/>
        <v>9516818</v>
      </c>
      <c r="F84" s="271">
        <v>9516818</v>
      </c>
      <c r="G84" s="94"/>
      <c r="H84" s="94"/>
      <c r="I84" s="147"/>
      <c r="J84" s="147"/>
      <c r="K84" s="146"/>
      <c r="L84" s="147"/>
      <c r="M84" s="146"/>
      <c r="N84" s="146"/>
      <c r="O84" s="383"/>
      <c r="P84" s="135"/>
    </row>
    <row r="85" spans="1:17" s="612" customFormat="1" ht="26.25" customHeight="1">
      <c r="A85" s="143">
        <v>66</v>
      </c>
      <c r="B85" s="96" t="s">
        <v>240</v>
      </c>
      <c r="C85" s="95" t="s">
        <v>310</v>
      </c>
      <c r="D85" s="145" t="s">
        <v>143</v>
      </c>
      <c r="E85" s="146">
        <f t="shared" si="1"/>
        <v>7288931</v>
      </c>
      <c r="F85" s="271">
        <v>7288931</v>
      </c>
      <c r="G85" s="94"/>
      <c r="H85" s="94"/>
      <c r="I85" s="147"/>
      <c r="J85" s="147"/>
      <c r="K85" s="146"/>
      <c r="L85" s="147"/>
      <c r="M85" s="146"/>
      <c r="N85" s="146"/>
      <c r="O85" s="383"/>
      <c r="P85" s="135"/>
    </row>
    <row r="86" spans="1:17" s="612" customFormat="1" ht="24.75" customHeight="1">
      <c r="A86" s="143">
        <v>67</v>
      </c>
      <c r="B86" s="96" t="s">
        <v>564</v>
      </c>
      <c r="C86" s="95" t="s">
        <v>565</v>
      </c>
      <c r="D86" s="145" t="s">
        <v>143</v>
      </c>
      <c r="E86" s="146">
        <f t="shared" si="1"/>
        <v>5508304</v>
      </c>
      <c r="F86" s="271">
        <v>5508304</v>
      </c>
      <c r="G86" s="94"/>
      <c r="H86" s="94"/>
      <c r="I86" s="147"/>
      <c r="J86" s="147"/>
      <c r="K86" s="146"/>
      <c r="L86" s="147"/>
      <c r="M86" s="146"/>
      <c r="N86" s="146"/>
      <c r="O86" s="383"/>
      <c r="P86" s="135"/>
    </row>
    <row r="87" spans="1:17" s="612" customFormat="1" ht="26.25" customHeight="1">
      <c r="A87" s="143">
        <v>68</v>
      </c>
      <c r="B87" s="96" t="s">
        <v>241</v>
      </c>
      <c r="C87" s="95" t="s">
        <v>311</v>
      </c>
      <c r="D87" s="145" t="s">
        <v>143</v>
      </c>
      <c r="E87" s="146">
        <f t="shared" si="1"/>
        <v>6339950</v>
      </c>
      <c r="F87" s="271">
        <v>6339950</v>
      </c>
      <c r="G87" s="94"/>
      <c r="H87" s="94"/>
      <c r="I87" s="147"/>
      <c r="J87" s="147"/>
      <c r="K87" s="146"/>
      <c r="L87" s="147"/>
      <c r="M87" s="146"/>
      <c r="N87" s="146"/>
      <c r="O87" s="383"/>
      <c r="P87" s="135"/>
    </row>
    <row r="88" spans="1:17" s="612" customFormat="1" ht="24" customHeight="1">
      <c r="A88" s="143">
        <v>69</v>
      </c>
      <c r="B88" s="96" t="s">
        <v>242</v>
      </c>
      <c r="C88" s="95" t="s">
        <v>312</v>
      </c>
      <c r="D88" s="145" t="s">
        <v>143</v>
      </c>
      <c r="E88" s="146">
        <f t="shared" si="1"/>
        <v>7882473</v>
      </c>
      <c r="F88" s="271">
        <v>7882473</v>
      </c>
      <c r="G88" s="94"/>
      <c r="H88" s="94"/>
      <c r="I88" s="147"/>
      <c r="J88" s="147"/>
      <c r="K88" s="146"/>
      <c r="L88" s="147"/>
      <c r="M88" s="146"/>
      <c r="N88" s="146"/>
      <c r="O88" s="383"/>
      <c r="P88" s="135"/>
    </row>
    <row r="89" spans="1:17" s="612" customFormat="1" ht="18.75" customHeight="1">
      <c r="A89" s="223" t="s">
        <v>377</v>
      </c>
      <c r="B89" s="879" t="s">
        <v>378</v>
      </c>
      <c r="C89" s="879"/>
      <c r="D89" s="879"/>
      <c r="E89" s="224">
        <v>0</v>
      </c>
      <c r="F89" s="224"/>
      <c r="G89" s="224">
        <v>0</v>
      </c>
      <c r="H89" s="224">
        <v>0</v>
      </c>
      <c r="I89" s="224"/>
      <c r="J89" s="224"/>
      <c r="K89" s="224"/>
      <c r="L89" s="224"/>
      <c r="M89" s="224"/>
      <c r="N89" s="224"/>
      <c r="O89" s="383"/>
      <c r="P89" s="383"/>
      <c r="Q89" s="597"/>
    </row>
    <row r="90" spans="1:17" s="612" customFormat="1" ht="21.75" customHeight="1">
      <c r="A90" s="865" t="s">
        <v>717</v>
      </c>
      <c r="B90" s="865"/>
      <c r="C90" s="865"/>
      <c r="D90" s="865"/>
      <c r="E90" s="865"/>
      <c r="F90" s="865"/>
      <c r="G90" s="865"/>
      <c r="H90" s="865"/>
      <c r="I90" s="865"/>
      <c r="J90" s="865"/>
      <c r="K90" s="865"/>
      <c r="L90" s="865"/>
      <c r="M90" s="865"/>
      <c r="N90" s="865"/>
      <c r="O90" s="865"/>
      <c r="P90" s="344"/>
    </row>
    <row r="91" spans="1:17" s="612" customFormat="1" ht="22.5" customHeight="1">
      <c r="A91" s="861" t="s">
        <v>718</v>
      </c>
      <c r="B91" s="861"/>
      <c r="C91" s="861"/>
      <c r="D91" s="861"/>
      <c r="E91" s="862"/>
      <c r="F91" s="862"/>
      <c r="G91" s="862"/>
      <c r="H91" s="862"/>
      <c r="I91" s="862"/>
      <c r="J91" s="862"/>
      <c r="K91" s="862"/>
      <c r="L91" s="862"/>
      <c r="M91" s="862"/>
      <c r="N91" s="862"/>
      <c r="O91" s="862"/>
      <c r="P91" s="187"/>
    </row>
    <row r="92" spans="1:17" s="612" customFormat="1" ht="15.4" hidden="1" customHeight="1">
      <c r="A92" s="858" t="s">
        <v>27</v>
      </c>
      <c r="B92" s="863" t="s">
        <v>145</v>
      </c>
      <c r="C92" s="863"/>
      <c r="D92" s="858" t="s">
        <v>30</v>
      </c>
      <c r="E92" s="858"/>
      <c r="F92" s="858"/>
      <c r="G92" s="858"/>
      <c r="H92" s="858"/>
      <c r="I92" s="858"/>
      <c r="J92" s="858"/>
      <c r="K92" s="858"/>
      <c r="L92" s="858"/>
      <c r="M92" s="858" t="s">
        <v>40</v>
      </c>
      <c r="N92" s="864" t="s">
        <v>31</v>
      </c>
      <c r="O92" s="858" t="s">
        <v>9</v>
      </c>
      <c r="P92" s="187"/>
    </row>
    <row r="93" spans="1:17" s="612" customFormat="1" ht="53.25" hidden="1" customHeight="1">
      <c r="A93" s="858"/>
      <c r="B93" s="863"/>
      <c r="C93" s="863"/>
      <c r="D93" s="188" t="s">
        <v>32</v>
      </c>
      <c r="E93" s="189" t="s">
        <v>33</v>
      </c>
      <c r="F93" s="189"/>
      <c r="G93" s="189" t="s">
        <v>34</v>
      </c>
      <c r="H93" s="189" t="s">
        <v>34</v>
      </c>
      <c r="I93" s="189" t="s">
        <v>35</v>
      </c>
      <c r="J93" s="189" t="s">
        <v>413</v>
      </c>
      <c r="K93" s="189" t="s">
        <v>313</v>
      </c>
      <c r="L93" s="189" t="s">
        <v>414</v>
      </c>
      <c r="M93" s="858"/>
      <c r="N93" s="864"/>
      <c r="O93" s="858"/>
      <c r="P93" s="187"/>
    </row>
    <row r="94" spans="1:17" s="24" customFormat="1" ht="15.4" hidden="1" customHeight="1">
      <c r="A94" s="190" t="s">
        <v>37</v>
      </c>
      <c r="B94" s="853" t="s">
        <v>412</v>
      </c>
      <c r="C94" s="853"/>
      <c r="D94" s="191">
        <f t="shared" ref="D94:M94" si="2">SUM(D95:D100)</f>
        <v>0</v>
      </c>
      <c r="E94" s="191">
        <f t="shared" si="2"/>
        <v>0</v>
      </c>
      <c r="F94" s="191"/>
      <c r="G94" s="191">
        <f t="shared" ref="G94:H94" si="3">SUM(G95:G100)</f>
        <v>3.0000000000000027E-2</v>
      </c>
      <c r="H94" s="191">
        <f t="shared" si="3"/>
        <v>3.0000000000000027E-2</v>
      </c>
      <c r="I94" s="192">
        <f t="shared" si="2"/>
        <v>-1.0388000000000002</v>
      </c>
      <c r="J94" s="193">
        <f t="shared" si="2"/>
        <v>0.20299999999999999</v>
      </c>
      <c r="K94" s="191">
        <f t="shared" si="2"/>
        <v>0.5</v>
      </c>
      <c r="L94" s="194">
        <f t="shared" si="2"/>
        <v>-2.0019999999999998</v>
      </c>
      <c r="M94" s="195">
        <f t="shared" si="2"/>
        <v>-2.2777999999999996</v>
      </c>
      <c r="N94" s="184">
        <f>SUM(N95:N100)</f>
        <v>-3393921.9999999995</v>
      </c>
      <c r="O94" s="196"/>
      <c r="P94" s="184">
        <v>3438622</v>
      </c>
      <c r="Q94" s="25"/>
    </row>
    <row r="95" spans="1:17" s="612" customFormat="1" ht="15.4" hidden="1" customHeight="1">
      <c r="A95" s="197">
        <v>1</v>
      </c>
      <c r="B95" s="854" t="s">
        <v>235</v>
      </c>
      <c r="C95" s="854"/>
      <c r="D95" s="198"/>
      <c r="E95" s="198"/>
      <c r="F95" s="198"/>
      <c r="G95" s="198">
        <v>-0.5</v>
      </c>
      <c r="H95" s="198">
        <v>-0.5</v>
      </c>
      <c r="I95" s="199">
        <v>-1.3320000000000001</v>
      </c>
      <c r="J95" s="200"/>
      <c r="K95" s="201"/>
      <c r="L95" s="202"/>
      <c r="M95" s="195">
        <f>SUM(D95:L95)</f>
        <v>-2.3319999999999999</v>
      </c>
      <c r="N95" s="184">
        <f>M95*1490000</f>
        <v>-3474680</v>
      </c>
      <c r="O95" s="203" t="s">
        <v>415</v>
      </c>
      <c r="P95" s="187"/>
    </row>
    <row r="96" spans="1:17" s="612" customFormat="1" ht="15.4" hidden="1" customHeight="1">
      <c r="A96" s="197">
        <v>2</v>
      </c>
      <c r="B96" s="854" t="s">
        <v>224</v>
      </c>
      <c r="C96" s="854"/>
      <c r="D96" s="198"/>
      <c r="E96" s="198"/>
      <c r="F96" s="198"/>
      <c r="G96" s="198">
        <v>0.33</v>
      </c>
      <c r="H96" s="198">
        <v>0.33</v>
      </c>
      <c r="I96" s="199">
        <f>H96*40%</f>
        <v>0.13200000000000001</v>
      </c>
      <c r="J96" s="200"/>
      <c r="K96" s="204"/>
      <c r="L96" s="202"/>
      <c r="M96" s="195">
        <f t="shared" ref="M96:M100" si="4">SUM(D96:L96)</f>
        <v>0.79200000000000004</v>
      </c>
      <c r="N96" s="184">
        <f t="shared" ref="N96:N100" si="5">M96*1490000</f>
        <v>1180080</v>
      </c>
      <c r="O96" s="203" t="s">
        <v>148</v>
      </c>
      <c r="P96" s="187"/>
    </row>
    <row r="97" spans="1:17" s="612" customFormat="1" ht="15.4" hidden="1" customHeight="1">
      <c r="A97" s="197">
        <v>3</v>
      </c>
      <c r="B97" s="854" t="s">
        <v>176</v>
      </c>
      <c r="C97" s="854"/>
      <c r="D97" s="198"/>
      <c r="E97" s="198"/>
      <c r="F97" s="198"/>
      <c r="G97" s="198">
        <v>0.2</v>
      </c>
      <c r="H97" s="198">
        <v>0.2</v>
      </c>
      <c r="I97" s="199">
        <f>H97*40%</f>
        <v>8.0000000000000016E-2</v>
      </c>
      <c r="J97" s="201"/>
      <c r="K97" s="204"/>
      <c r="L97" s="202"/>
      <c r="M97" s="195">
        <f t="shared" si="4"/>
        <v>0.48000000000000004</v>
      </c>
      <c r="N97" s="184">
        <f t="shared" si="5"/>
        <v>715200</v>
      </c>
      <c r="O97" s="203" t="s">
        <v>148</v>
      </c>
      <c r="P97" s="187"/>
    </row>
    <row r="98" spans="1:17" s="612" customFormat="1" ht="15.4" hidden="1" customHeight="1">
      <c r="A98" s="197">
        <v>4</v>
      </c>
      <c r="B98" s="854" t="s">
        <v>208</v>
      </c>
      <c r="C98" s="854"/>
      <c r="D98" s="198"/>
      <c r="E98" s="198"/>
      <c r="F98" s="198"/>
      <c r="G98" s="198"/>
      <c r="H98" s="198"/>
      <c r="I98" s="199">
        <f>0.203*40%</f>
        <v>8.1200000000000008E-2</v>
      </c>
      <c r="J98" s="199">
        <f>4.06*5%</f>
        <v>0.20299999999999999</v>
      </c>
      <c r="K98" s="204"/>
      <c r="L98" s="202"/>
      <c r="M98" s="195">
        <f t="shared" si="4"/>
        <v>0.28420000000000001</v>
      </c>
      <c r="N98" s="184">
        <f t="shared" si="5"/>
        <v>423458</v>
      </c>
      <c r="O98" s="203" t="s">
        <v>148</v>
      </c>
      <c r="P98" s="187"/>
    </row>
    <row r="99" spans="1:17" s="612" customFormat="1" ht="15.4" hidden="1" customHeight="1">
      <c r="A99" s="197">
        <v>5</v>
      </c>
      <c r="B99" s="855" t="s">
        <v>199</v>
      </c>
      <c r="C99" s="855"/>
      <c r="D99" s="198"/>
      <c r="E99" s="198"/>
      <c r="F99" s="198"/>
      <c r="G99" s="198"/>
      <c r="H99" s="198"/>
      <c r="I99" s="199"/>
      <c r="J99" s="200"/>
      <c r="K99" s="205">
        <v>0.5</v>
      </c>
      <c r="L99" s="199">
        <f>-2.86*70%</f>
        <v>-2.0019999999999998</v>
      </c>
      <c r="M99" s="195">
        <f t="shared" si="4"/>
        <v>-1.5019999999999998</v>
      </c>
      <c r="N99" s="184">
        <f t="shared" si="5"/>
        <v>-2237979.9999999995</v>
      </c>
      <c r="O99" s="203" t="s">
        <v>416</v>
      </c>
      <c r="P99" s="187"/>
    </row>
    <row r="100" spans="1:17" s="612" customFormat="1" ht="15.4" hidden="1" customHeight="1">
      <c r="A100" s="197">
        <v>6</v>
      </c>
      <c r="B100" s="855"/>
      <c r="C100" s="855"/>
      <c r="D100" s="198"/>
      <c r="E100" s="198"/>
      <c r="F100" s="198"/>
      <c r="G100" s="198"/>
      <c r="H100" s="198"/>
      <c r="I100" s="199"/>
      <c r="J100" s="200"/>
      <c r="K100" s="204"/>
      <c r="L100" s="206"/>
      <c r="M100" s="195">
        <f t="shared" si="4"/>
        <v>0</v>
      </c>
      <c r="N100" s="184">
        <f t="shared" si="5"/>
        <v>0</v>
      </c>
      <c r="O100" s="203"/>
      <c r="P100" s="187"/>
    </row>
    <row r="101" spans="1:17" s="612" customFormat="1" ht="58.5" customHeight="1">
      <c r="A101" s="386" t="s">
        <v>602</v>
      </c>
      <c r="B101" s="386" t="s">
        <v>603</v>
      </c>
      <c r="C101" s="386" t="s">
        <v>31</v>
      </c>
      <c r="D101" s="198"/>
      <c r="E101" s="198"/>
      <c r="F101" s="198"/>
      <c r="G101" s="198"/>
      <c r="H101" s="198"/>
      <c r="I101" s="199"/>
      <c r="J101" s="200"/>
      <c r="K101" s="204"/>
      <c r="L101" s="206"/>
      <c r="M101" s="195"/>
      <c r="N101" s="184"/>
      <c r="O101" s="203"/>
      <c r="P101" s="187"/>
    </row>
    <row r="102" spans="1:17" s="612" customFormat="1" ht="15.4" customHeight="1">
      <c r="A102" s="389">
        <v>1</v>
      </c>
      <c r="B102" s="387" t="s">
        <v>681</v>
      </c>
      <c r="C102" s="388">
        <v>-3771339.0000000596</v>
      </c>
      <c r="D102" s="198"/>
      <c r="E102" s="198"/>
      <c r="F102" s="198"/>
      <c r="G102" s="198"/>
      <c r="H102" s="198"/>
      <c r="I102" s="199"/>
      <c r="J102" s="200"/>
      <c r="K102" s="204"/>
      <c r="L102" s="206"/>
      <c r="M102" s="195"/>
      <c r="N102" s="184"/>
      <c r="O102" s="203"/>
      <c r="P102" s="187"/>
    </row>
    <row r="103" spans="1:17" s="612" customFormat="1" ht="15.4" customHeight="1">
      <c r="A103" s="384">
        <v>2</v>
      </c>
      <c r="B103" s="387" t="s">
        <v>683</v>
      </c>
      <c r="C103" s="385">
        <v>0</v>
      </c>
      <c r="D103" s="198"/>
      <c r="E103" s="198"/>
      <c r="F103" s="198"/>
      <c r="G103" s="198"/>
      <c r="H103" s="198"/>
      <c r="I103" s="199"/>
      <c r="J103" s="200"/>
      <c r="K103" s="204"/>
      <c r="L103" s="206"/>
      <c r="M103" s="195"/>
      <c r="N103" s="184"/>
      <c r="O103" s="203"/>
      <c r="P103" s="187"/>
    </row>
    <row r="104" spans="1:17" s="612" customFormat="1" ht="15.4" customHeight="1">
      <c r="A104" s="389">
        <v>3</v>
      </c>
      <c r="B104" s="387" t="s">
        <v>685</v>
      </c>
      <c r="C104" s="385">
        <v>-596000</v>
      </c>
      <c r="D104" s="198"/>
      <c r="E104" s="198"/>
      <c r="F104" s="198"/>
      <c r="G104" s="198"/>
      <c r="H104" s="198"/>
      <c r="I104" s="199"/>
      <c r="J104" s="200"/>
      <c r="K104" s="204"/>
      <c r="L104" s="206"/>
      <c r="M104" s="195"/>
      <c r="N104" s="184"/>
      <c r="O104" s="203"/>
      <c r="P104" s="187"/>
    </row>
    <row r="105" spans="1:17" s="612" customFormat="1" ht="15.4" customHeight="1">
      <c r="A105" s="384">
        <v>4</v>
      </c>
      <c r="B105" s="387" t="s">
        <v>690</v>
      </c>
      <c r="C105" s="385">
        <v>0</v>
      </c>
      <c r="D105" s="198"/>
      <c r="E105" s="198"/>
      <c r="F105" s="198"/>
      <c r="G105" s="198"/>
      <c r="H105" s="198"/>
      <c r="I105" s="199"/>
      <c r="J105" s="200"/>
      <c r="K105" s="204"/>
      <c r="L105" s="206"/>
      <c r="M105" s="195"/>
      <c r="N105" s="184"/>
      <c r="O105" s="203"/>
      <c r="P105" s="187"/>
    </row>
    <row r="106" spans="1:17" s="612" customFormat="1" ht="15.4" customHeight="1">
      <c r="A106" s="389">
        <v>5</v>
      </c>
      <c r="B106" s="387" t="s">
        <v>686</v>
      </c>
      <c r="C106" s="385">
        <v>595999.99999999814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612" customFormat="1" ht="15.4" customHeight="1">
      <c r="A107" s="384">
        <v>6</v>
      </c>
      <c r="B107" s="387" t="s">
        <v>684</v>
      </c>
      <c r="C107" s="385">
        <v>-1704559.9999999702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612" customFormat="1" ht="18.75" customHeight="1">
      <c r="A108" s="389">
        <v>7</v>
      </c>
      <c r="B108" s="387" t="s">
        <v>687</v>
      </c>
      <c r="C108" s="385">
        <v>0</v>
      </c>
      <c r="D108" s="180"/>
      <c r="E108" s="180"/>
      <c r="F108" s="180"/>
      <c r="G108" s="180"/>
      <c r="H108" s="180"/>
      <c r="I108" s="180"/>
      <c r="P108" s="187"/>
    </row>
    <row r="109" spans="1:17" s="612" customFormat="1" ht="18.75" customHeight="1">
      <c r="A109" s="384">
        <v>8</v>
      </c>
      <c r="B109" s="387" t="s">
        <v>689</v>
      </c>
      <c r="C109" s="385">
        <v>0</v>
      </c>
      <c r="D109" s="180"/>
      <c r="E109" s="180"/>
      <c r="F109" s="180"/>
      <c r="G109" s="180"/>
      <c r="H109" s="180"/>
      <c r="I109" s="180"/>
      <c r="J109" s="611"/>
      <c r="K109" s="611"/>
      <c r="L109" s="611"/>
      <c r="M109" s="611"/>
      <c r="N109" s="611"/>
      <c r="O109" s="611"/>
      <c r="P109" s="187"/>
    </row>
    <row r="110" spans="1:17" s="612" customFormat="1" ht="18.75" customHeight="1">
      <c r="A110" s="389">
        <v>9</v>
      </c>
      <c r="B110" s="387" t="s">
        <v>688</v>
      </c>
      <c r="C110" s="385">
        <v>0</v>
      </c>
      <c r="D110" s="373"/>
      <c r="E110" s="180"/>
      <c r="F110" s="180"/>
      <c r="G110" s="180"/>
      <c r="H110" s="180"/>
      <c r="I110" s="180"/>
      <c r="J110" s="611"/>
      <c r="K110" s="885"/>
      <c r="L110" s="885"/>
      <c r="M110" s="885"/>
      <c r="N110" s="885"/>
      <c r="O110" s="885"/>
      <c r="P110" s="885"/>
    </row>
    <row r="111" spans="1:17" s="612" customFormat="1" ht="18.75" customHeight="1">
      <c r="A111" s="594"/>
      <c r="B111" s="591"/>
      <c r="C111" s="344"/>
      <c r="D111" s="373"/>
      <c r="E111" s="180"/>
      <c r="F111" s="180"/>
      <c r="G111" s="180"/>
      <c r="H111" s="180"/>
      <c r="I111" s="180"/>
      <c r="J111" s="611"/>
      <c r="K111" s="615"/>
      <c r="L111" s="887" t="s">
        <v>656</v>
      </c>
      <c r="M111" s="887"/>
      <c r="N111" s="887"/>
      <c r="O111" s="887"/>
      <c r="P111" s="887"/>
      <c r="Q111" s="887"/>
    </row>
    <row r="112" spans="1:17" s="612" customFormat="1" ht="18.75" customHeight="1">
      <c r="A112" s="594"/>
      <c r="B112" s="591"/>
      <c r="C112" s="344"/>
      <c r="D112" s="373"/>
      <c r="E112" s="180"/>
      <c r="F112" s="180"/>
      <c r="G112" s="180"/>
      <c r="H112" s="180"/>
      <c r="I112" s="180"/>
      <c r="J112" s="611"/>
      <c r="K112" s="615"/>
      <c r="L112" s="595"/>
      <c r="M112" s="595"/>
      <c r="N112" s="595"/>
      <c r="O112" s="595"/>
      <c r="P112" s="595"/>
      <c r="Q112" s="595"/>
    </row>
    <row r="113" spans="1:16" s="612" customFormat="1" ht="15.4" customHeight="1">
      <c r="A113" s="857" t="s">
        <v>19</v>
      </c>
      <c r="B113" s="857"/>
      <c r="C113" s="857"/>
      <c r="E113" s="857" t="s">
        <v>20</v>
      </c>
      <c r="F113" s="857"/>
      <c r="G113" s="857"/>
      <c r="H113" s="857"/>
      <c r="I113" s="207"/>
      <c r="J113" s="857" t="s">
        <v>21</v>
      </c>
      <c r="K113" s="857"/>
      <c r="L113" s="857"/>
      <c r="M113" s="857"/>
      <c r="N113" s="857"/>
      <c r="O113" s="857"/>
      <c r="P113" s="187"/>
    </row>
    <row r="114" spans="1:16" s="612" customFormat="1" ht="15.4" customHeight="1">
      <c r="A114" s="180"/>
      <c r="B114" s="208"/>
      <c r="C114" s="590"/>
      <c r="E114" s="208"/>
      <c r="F114" s="208"/>
      <c r="G114" s="208"/>
      <c r="H114" s="208"/>
      <c r="I114" s="208"/>
      <c r="K114" s="208"/>
      <c r="L114" s="180"/>
      <c r="M114" s="208"/>
      <c r="N114" s="208"/>
      <c r="O114" s="208"/>
      <c r="P114" s="187"/>
    </row>
    <row r="115" spans="1:16" s="612" customFormat="1" ht="40.5" customHeight="1">
      <c r="A115" s="180"/>
      <c r="B115" s="180"/>
      <c r="C115" s="181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7"/>
    </row>
    <row r="116" spans="1:16" s="612" customFormat="1" ht="18" customHeight="1">
      <c r="A116" s="852" t="s">
        <v>568</v>
      </c>
      <c r="B116" s="852"/>
      <c r="C116" s="852"/>
      <c r="E116" s="852" t="s">
        <v>149</v>
      </c>
      <c r="F116" s="852"/>
      <c r="G116" s="852"/>
      <c r="H116" s="852"/>
      <c r="I116" s="210"/>
      <c r="J116" s="852" t="s">
        <v>43</v>
      </c>
      <c r="K116" s="852"/>
      <c r="L116" s="852"/>
      <c r="M116" s="852"/>
      <c r="N116" s="852"/>
      <c r="O116" s="852"/>
      <c r="P116" s="187"/>
    </row>
    <row r="117" spans="1:16" s="612" customFormat="1">
      <c r="A117" s="182"/>
      <c r="B117" s="182"/>
      <c r="C117" s="182"/>
      <c r="D117" s="183"/>
      <c r="E117" s="182"/>
      <c r="F117" s="182"/>
      <c r="G117" s="182"/>
      <c r="H117" s="182"/>
      <c r="I117" s="182"/>
      <c r="K117" s="179"/>
      <c r="L117" s="182"/>
      <c r="M117" s="182"/>
      <c r="N117" s="182"/>
      <c r="O117" s="179"/>
      <c r="P117" s="178"/>
    </row>
    <row r="118" spans="1:16" s="612" customFormat="1">
      <c r="A118" s="869" t="s">
        <v>22</v>
      </c>
      <c r="B118" s="869"/>
      <c r="C118" s="869"/>
      <c r="D118" s="869"/>
      <c r="E118" s="869"/>
      <c r="F118" s="869"/>
      <c r="G118" s="869"/>
      <c r="H118" s="869"/>
      <c r="I118" s="869"/>
      <c r="J118" s="869"/>
      <c r="K118" s="869"/>
      <c r="L118" s="869"/>
      <c r="M118" s="869"/>
      <c r="N118" s="869"/>
      <c r="O118" s="869"/>
      <c r="P118" s="178"/>
    </row>
    <row r="119" spans="1:16" s="612" customFormat="1">
      <c r="A119" s="182"/>
      <c r="B119" s="182"/>
      <c r="C119" s="182"/>
      <c r="D119" s="182"/>
      <c r="E119" s="182"/>
      <c r="F119" s="182"/>
      <c r="G119" s="182"/>
      <c r="H119" s="182"/>
      <c r="I119" s="870" t="s">
        <v>24</v>
      </c>
      <c r="J119" s="870"/>
      <c r="K119" s="870"/>
      <c r="L119" s="870"/>
      <c r="M119" s="870"/>
      <c r="N119" s="870"/>
      <c r="O119" s="870"/>
      <c r="P119" s="178"/>
    </row>
    <row r="120" spans="1:16" s="612" customFormat="1">
      <c r="A120" s="180"/>
      <c r="B120" s="871" t="s">
        <v>23</v>
      </c>
      <c r="C120" s="871"/>
      <c r="D120" s="871"/>
      <c r="E120" s="180"/>
      <c r="F120" s="180"/>
      <c r="G120" s="180"/>
      <c r="H120" s="180"/>
      <c r="I120" s="871" t="s">
        <v>39</v>
      </c>
      <c r="J120" s="871"/>
      <c r="K120" s="871"/>
      <c r="L120" s="871"/>
      <c r="M120" s="871"/>
      <c r="N120" s="871"/>
      <c r="O120" s="871"/>
      <c r="P120" s="178"/>
    </row>
    <row r="121" spans="1:16" s="612" customFormat="1">
      <c r="A121" s="179"/>
      <c r="B121" s="871"/>
      <c r="C121" s="871"/>
      <c r="D121" s="871"/>
      <c r="E121" s="180"/>
      <c r="F121" s="180"/>
      <c r="G121" s="180"/>
      <c r="H121" s="180"/>
      <c r="I121" s="871"/>
      <c r="J121" s="871"/>
      <c r="K121" s="871"/>
      <c r="L121" s="871"/>
      <c r="M121" s="871"/>
      <c r="N121" s="871"/>
      <c r="O121" s="871"/>
      <c r="P121" s="178"/>
    </row>
    <row r="122" spans="1:16" s="612" customFormat="1">
      <c r="A122" s="180"/>
      <c r="B122" s="180"/>
      <c r="C122" s="180"/>
      <c r="D122" s="180"/>
      <c r="E122" s="180"/>
      <c r="F122" s="180"/>
      <c r="G122" s="180"/>
      <c r="H122" s="180"/>
      <c r="I122" s="871"/>
      <c r="J122" s="871"/>
      <c r="K122" s="871"/>
      <c r="L122" s="871"/>
      <c r="M122" s="871"/>
      <c r="N122" s="871"/>
      <c r="O122" s="871"/>
      <c r="P122" s="178"/>
    </row>
    <row r="123" spans="1:16" s="612" customFormat="1">
      <c r="A123" s="872"/>
      <c r="B123" s="872"/>
      <c r="C123" s="872"/>
      <c r="D123" s="872"/>
      <c r="E123" s="872"/>
      <c r="F123" s="872"/>
      <c r="G123" s="872"/>
      <c r="H123" s="872"/>
      <c r="I123" s="872"/>
      <c r="J123" s="872"/>
      <c r="K123" s="873"/>
      <c r="L123" s="873"/>
      <c r="M123" s="873"/>
      <c r="N123" s="873"/>
      <c r="O123" s="873"/>
      <c r="P123" s="178"/>
    </row>
    <row r="124" spans="1:16" s="612" customFormat="1">
      <c r="C124" s="181"/>
    </row>
  </sheetData>
  <mergeCells count="56">
    <mergeCell ref="A123:J123"/>
    <mergeCell ref="K123:O123"/>
    <mergeCell ref="A116:C116"/>
    <mergeCell ref="E116:H116"/>
    <mergeCell ref="J116:O116"/>
    <mergeCell ref="A118:O118"/>
    <mergeCell ref="I119:O119"/>
    <mergeCell ref="B120:D121"/>
    <mergeCell ref="I120:O122"/>
    <mergeCell ref="B100:C100"/>
    <mergeCell ref="K110:P110"/>
    <mergeCell ref="L111:Q111"/>
    <mergeCell ref="A113:C113"/>
    <mergeCell ref="E113:H113"/>
    <mergeCell ref="J113:O113"/>
    <mergeCell ref="B99:C99"/>
    <mergeCell ref="A92:A93"/>
    <mergeCell ref="B92:C93"/>
    <mergeCell ref="D92:L92"/>
    <mergeCell ref="M92:M93"/>
    <mergeCell ref="B94:C94"/>
    <mergeCell ref="B95:C95"/>
    <mergeCell ref="B96:C96"/>
    <mergeCell ref="B97:C97"/>
    <mergeCell ref="B98:C98"/>
    <mergeCell ref="N92:N93"/>
    <mergeCell ref="O92:O93"/>
    <mergeCell ref="C17:D17"/>
    <mergeCell ref="B18:D18"/>
    <mergeCell ref="B19:D19"/>
    <mergeCell ref="B89:D89"/>
    <mergeCell ref="A90:O90"/>
    <mergeCell ref="A91:D91"/>
    <mergeCell ref="E91:O91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 codeName="Sheet33">
    <tabColor rgb="FFFFFF00"/>
  </sheetPr>
  <dimension ref="A1:R125"/>
  <sheetViews>
    <sheetView showGridLines="0" topLeftCell="A53" workbookViewId="0">
      <selection activeCell="B72" sqref="B72"/>
    </sheetView>
  </sheetViews>
  <sheetFormatPr defaultRowHeight="15.75"/>
  <cols>
    <col min="1" max="1" width="6.6640625" style="407" customWidth="1"/>
    <col min="2" max="2" width="32.5" style="407" customWidth="1"/>
    <col min="3" max="3" width="19.1640625" style="8" customWidth="1"/>
    <col min="4" max="4" width="36" style="407" customWidth="1"/>
    <col min="5" max="5" width="14.5" style="407" customWidth="1"/>
    <col min="6" max="6" width="15.83203125" style="407" bestFit="1" customWidth="1"/>
    <col min="7" max="8" width="14.6640625" style="407" hidden="1" customWidth="1"/>
    <col min="9" max="9" width="15.1640625" style="407" bestFit="1" customWidth="1"/>
    <col min="10" max="10" width="9.83203125" style="407" customWidth="1"/>
    <col min="11" max="11" width="8.1640625" style="407" bestFit="1" customWidth="1"/>
    <col min="12" max="12" width="11.1640625" style="407" customWidth="1"/>
    <col min="13" max="13" width="9.83203125" style="407" bestFit="1" customWidth="1"/>
    <col min="14" max="14" width="12" style="407" customWidth="1"/>
    <col min="15" max="15" width="16.5" style="407" customWidth="1"/>
    <col min="16" max="16" width="16.83203125" style="407" customWidth="1"/>
    <col min="17" max="17" width="11.5" style="407" bestFit="1" customWidth="1"/>
    <col min="18" max="16384" width="9.33203125" style="40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314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637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414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414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414" customFormat="1" ht="72" customHeight="1">
      <c r="A16" s="881"/>
      <c r="B16" s="881"/>
      <c r="C16" s="416" t="s">
        <v>17</v>
      </c>
      <c r="D16" s="416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7" s="241" customFormat="1" ht="11.25">
      <c r="A17" s="415">
        <v>1</v>
      </c>
      <c r="B17" s="415">
        <v>2</v>
      </c>
      <c r="C17" s="874">
        <v>3</v>
      </c>
      <c r="D17" s="874"/>
      <c r="E17" s="415">
        <v>4</v>
      </c>
      <c r="F17" s="415">
        <v>5</v>
      </c>
      <c r="G17" s="415">
        <v>5</v>
      </c>
      <c r="H17" s="415">
        <v>5</v>
      </c>
      <c r="I17" s="415">
        <v>6</v>
      </c>
      <c r="J17" s="415">
        <v>7</v>
      </c>
      <c r="K17" s="415">
        <v>8</v>
      </c>
      <c r="L17" s="415">
        <v>9</v>
      </c>
      <c r="M17" s="415">
        <v>10</v>
      </c>
      <c r="N17" s="415">
        <v>11</v>
      </c>
      <c r="O17" s="415">
        <v>12</v>
      </c>
      <c r="P17" s="240"/>
    </row>
    <row r="18" spans="1:17" s="414" customFormat="1" ht="19.5" customHeight="1">
      <c r="A18" s="242"/>
      <c r="B18" s="875" t="s">
        <v>7</v>
      </c>
      <c r="C18" s="875"/>
      <c r="D18" s="875"/>
      <c r="E18" s="243">
        <f>SUM(E20:E92)</f>
        <v>544626628</v>
      </c>
      <c r="F18" s="243">
        <f>SUM(F20:F92)</f>
        <v>544626628</v>
      </c>
      <c r="G18" s="243">
        <f>SUM(G20:G92)</f>
        <v>6786950</v>
      </c>
      <c r="H18" s="243">
        <f>SUM(H20:H92)</f>
        <v>6786950</v>
      </c>
      <c r="I18" s="243">
        <f>SUM(I20:I92)</f>
        <v>0</v>
      </c>
      <c r="J18" s="243"/>
      <c r="K18" s="243"/>
      <c r="L18" s="243"/>
      <c r="M18" s="243"/>
      <c r="N18" s="243"/>
      <c r="O18" s="428"/>
      <c r="P18" s="178"/>
      <c r="Q18" s="390"/>
    </row>
    <row r="19" spans="1:17" s="414" customFormat="1">
      <c r="A19" s="258" t="s">
        <v>25</v>
      </c>
      <c r="B19" s="876" t="s">
        <v>26</v>
      </c>
      <c r="C19" s="877"/>
      <c r="D19" s="878"/>
      <c r="E19" s="146">
        <f>SUM(E20:E92)</f>
        <v>544626628</v>
      </c>
      <c r="F19" s="146">
        <f>SUM(F20:F92)</f>
        <v>544626628</v>
      </c>
      <c r="G19" s="146">
        <f>SUM(G20:G92)</f>
        <v>6786950</v>
      </c>
      <c r="H19" s="146">
        <f>SUM(H20:H92)</f>
        <v>6786950</v>
      </c>
      <c r="I19" s="146"/>
      <c r="J19" s="146"/>
      <c r="K19" s="146"/>
      <c r="L19" s="146"/>
      <c r="M19" s="146"/>
      <c r="N19" s="146"/>
      <c r="O19" s="369"/>
      <c r="P19" s="135"/>
    </row>
    <row r="20" spans="1:17" s="414" customFormat="1" ht="22.5" customHeight="1">
      <c r="A20" s="143">
        <v>1</v>
      </c>
      <c r="B20" s="96" t="s">
        <v>173</v>
      </c>
      <c r="C20" s="95" t="s">
        <v>243</v>
      </c>
      <c r="D20" s="145" t="s">
        <v>143</v>
      </c>
      <c r="E20" s="146">
        <f>F20</f>
        <v>6986759</v>
      </c>
      <c r="F20" s="271">
        <v>6986759</v>
      </c>
      <c r="G20" s="94"/>
      <c r="H20" s="94"/>
      <c r="I20" s="147"/>
      <c r="J20" s="147"/>
      <c r="K20" s="146"/>
      <c r="L20" s="147"/>
      <c r="M20" s="146"/>
      <c r="N20" s="146"/>
      <c r="O20" s="383"/>
      <c r="P20" s="135"/>
    </row>
    <row r="21" spans="1:17" s="414" customFormat="1" ht="22.5" customHeight="1">
      <c r="A21" s="143">
        <v>2</v>
      </c>
      <c r="B21" s="96" t="s">
        <v>174</v>
      </c>
      <c r="C21" s="95" t="s">
        <v>244</v>
      </c>
      <c r="D21" s="145" t="s">
        <v>143</v>
      </c>
      <c r="E21" s="146">
        <f t="shared" ref="E21:E84" si="0">F21</f>
        <v>8135549</v>
      </c>
      <c r="F21" s="271">
        <v>8135549</v>
      </c>
      <c r="G21" s="94"/>
      <c r="H21" s="94"/>
      <c r="I21" s="147"/>
      <c r="J21" s="147"/>
      <c r="K21" s="146"/>
      <c r="L21" s="147"/>
      <c r="M21" s="146"/>
      <c r="N21" s="146"/>
      <c r="O21" s="369"/>
      <c r="P21" s="135"/>
    </row>
    <row r="22" spans="1:17" s="414" customFormat="1" ht="22.5" customHeight="1">
      <c r="A22" s="143">
        <v>3</v>
      </c>
      <c r="B22" s="96" t="s">
        <v>175</v>
      </c>
      <c r="C22" s="95" t="s">
        <v>245</v>
      </c>
      <c r="D22" s="145" t="s">
        <v>143</v>
      </c>
      <c r="E22" s="146">
        <f t="shared" si="0"/>
        <v>8220479</v>
      </c>
      <c r="F22" s="271">
        <v>8220479</v>
      </c>
      <c r="G22" s="94"/>
      <c r="H22" s="94"/>
      <c r="I22" s="147"/>
      <c r="J22" s="147"/>
      <c r="K22" s="146"/>
      <c r="L22" s="146"/>
      <c r="M22" s="146"/>
      <c r="N22" s="146"/>
      <c r="O22" s="369"/>
      <c r="P22" s="135"/>
    </row>
    <row r="23" spans="1:17" s="414" customFormat="1" ht="22.5" customHeight="1">
      <c r="A23" s="143">
        <v>4</v>
      </c>
      <c r="B23" s="96" t="s">
        <v>176</v>
      </c>
      <c r="C23" s="95" t="s">
        <v>246</v>
      </c>
      <c r="D23" s="145" t="s">
        <v>143</v>
      </c>
      <c r="E23" s="146">
        <f t="shared" si="0"/>
        <v>6220899</v>
      </c>
      <c r="F23" s="271">
        <v>6220899</v>
      </c>
      <c r="G23" s="94"/>
      <c r="H23" s="94"/>
      <c r="I23" s="147"/>
      <c r="J23" s="147"/>
      <c r="K23" s="146"/>
      <c r="L23" s="146"/>
      <c r="M23" s="146"/>
      <c r="N23" s="146"/>
      <c r="O23" s="369"/>
      <c r="P23" s="135"/>
    </row>
    <row r="24" spans="1:17" s="12" customFormat="1" ht="22.5" customHeight="1">
      <c r="A24" s="41">
        <v>5</v>
      </c>
      <c r="B24" s="261" t="s">
        <v>177</v>
      </c>
      <c r="C24" s="328" t="s">
        <v>247</v>
      </c>
      <c r="D24" s="142" t="s">
        <v>143</v>
      </c>
      <c r="E24" s="44">
        <f t="shared" si="0"/>
        <v>5559116</v>
      </c>
      <c r="F24" s="312">
        <v>5559116</v>
      </c>
      <c r="G24" s="263"/>
      <c r="H24" s="263"/>
      <c r="I24" s="43"/>
      <c r="J24" s="43"/>
      <c r="K24" s="44"/>
      <c r="L24" s="44"/>
      <c r="M24" s="44"/>
      <c r="N24" s="44"/>
      <c r="O24" s="429">
        <v>631835</v>
      </c>
      <c r="P24" s="135"/>
    </row>
    <row r="25" spans="1:17" s="414" customFormat="1" ht="22.5" customHeight="1">
      <c r="A25" s="143">
        <v>6</v>
      </c>
      <c r="B25" s="96" t="s">
        <v>178</v>
      </c>
      <c r="C25" s="95" t="s">
        <v>248</v>
      </c>
      <c r="D25" s="145" t="s">
        <v>143</v>
      </c>
      <c r="E25" s="146">
        <f t="shared" si="0"/>
        <v>11045817</v>
      </c>
      <c r="F25" s="271">
        <v>11045817</v>
      </c>
      <c r="G25" s="94"/>
      <c r="H25" s="94"/>
      <c r="I25" s="147"/>
      <c r="J25" s="147"/>
      <c r="K25" s="146"/>
      <c r="L25" s="146"/>
      <c r="M25" s="146"/>
      <c r="N25" s="146"/>
      <c r="O25" s="430"/>
      <c r="P25" s="135"/>
    </row>
    <row r="26" spans="1:17" s="414" customFormat="1" ht="22.5" customHeight="1">
      <c r="A26" s="143">
        <v>7</v>
      </c>
      <c r="B26" s="96" t="s">
        <v>179</v>
      </c>
      <c r="C26" s="95" t="s">
        <v>249</v>
      </c>
      <c r="D26" s="145" t="s">
        <v>143</v>
      </c>
      <c r="E26" s="146">
        <f t="shared" si="0"/>
        <v>9648123</v>
      </c>
      <c r="F26" s="271">
        <v>9648123</v>
      </c>
      <c r="G26" s="94"/>
      <c r="H26" s="94"/>
      <c r="I26" s="147"/>
      <c r="J26" s="147"/>
      <c r="K26" s="146"/>
      <c r="L26" s="146"/>
      <c r="M26" s="146"/>
      <c r="N26" s="146"/>
      <c r="O26" s="369"/>
      <c r="P26" s="135"/>
    </row>
    <row r="27" spans="1:17" s="414" customFormat="1" ht="22.5" customHeight="1">
      <c r="A27" s="143">
        <v>8</v>
      </c>
      <c r="B27" s="96" t="s">
        <v>180</v>
      </c>
      <c r="C27" s="95" t="s">
        <v>250</v>
      </c>
      <c r="D27" s="145" t="s">
        <v>143</v>
      </c>
      <c r="E27" s="146">
        <f t="shared" si="0"/>
        <v>8135549</v>
      </c>
      <c r="F27" s="271">
        <v>8135549</v>
      </c>
      <c r="G27" s="94"/>
      <c r="H27" s="94"/>
      <c r="I27" s="147"/>
      <c r="J27" s="147"/>
      <c r="K27" s="146"/>
      <c r="L27" s="146"/>
      <c r="M27" s="146"/>
      <c r="N27" s="146"/>
      <c r="O27" s="369"/>
      <c r="P27" s="135"/>
    </row>
    <row r="28" spans="1:17" s="414" customFormat="1" ht="22.5" customHeight="1">
      <c r="A28" s="143">
        <v>9</v>
      </c>
      <c r="B28" s="96" t="s">
        <v>181</v>
      </c>
      <c r="C28" s="95" t="s">
        <v>251</v>
      </c>
      <c r="D28" s="145" t="s">
        <v>143</v>
      </c>
      <c r="E28" s="146">
        <f t="shared" si="0"/>
        <v>8718288</v>
      </c>
      <c r="F28" s="271">
        <v>8718288</v>
      </c>
      <c r="G28" s="94"/>
      <c r="H28" s="94"/>
      <c r="I28" s="147"/>
      <c r="J28" s="147"/>
      <c r="K28" s="146"/>
      <c r="L28" s="146"/>
      <c r="M28" s="146"/>
      <c r="N28" s="146"/>
      <c r="O28" s="369"/>
      <c r="P28" s="135"/>
    </row>
    <row r="29" spans="1:17" s="414" customFormat="1" ht="22.5" customHeight="1">
      <c r="A29" s="143">
        <v>10</v>
      </c>
      <c r="B29" s="91" t="s">
        <v>182</v>
      </c>
      <c r="C29" s="90" t="s">
        <v>252</v>
      </c>
      <c r="D29" s="145" t="s">
        <v>143</v>
      </c>
      <c r="E29" s="146">
        <f t="shared" si="0"/>
        <v>6305828.9999999991</v>
      </c>
      <c r="F29" s="271">
        <v>6305828.9999999991</v>
      </c>
      <c r="G29" s="94"/>
      <c r="H29" s="94"/>
      <c r="I29" s="147"/>
      <c r="J29" s="147"/>
      <c r="K29" s="146"/>
      <c r="L29" s="146"/>
      <c r="M29" s="146"/>
      <c r="N29" s="146"/>
      <c r="O29" s="369"/>
      <c r="P29" s="135"/>
    </row>
    <row r="30" spans="1:17" s="414" customFormat="1" ht="22.5" customHeight="1">
      <c r="A30" s="143">
        <v>11</v>
      </c>
      <c r="B30" s="96" t="s">
        <v>183</v>
      </c>
      <c r="C30" s="95" t="s">
        <v>253</v>
      </c>
      <c r="D30" s="145" t="s">
        <v>143</v>
      </c>
      <c r="E30" s="146">
        <f t="shared" si="0"/>
        <v>6795294</v>
      </c>
      <c r="F30" s="271">
        <v>6795294</v>
      </c>
      <c r="G30" s="94"/>
      <c r="H30" s="94"/>
      <c r="I30" s="147"/>
      <c r="J30" s="147"/>
      <c r="K30" s="146"/>
      <c r="L30" s="146"/>
      <c r="M30" s="146"/>
      <c r="N30" s="146"/>
      <c r="O30" s="369"/>
      <c r="P30" s="135"/>
    </row>
    <row r="31" spans="1:17" s="414" customFormat="1" ht="22.5" customHeight="1">
      <c r="A31" s="143">
        <v>12</v>
      </c>
      <c r="B31" s="96" t="s">
        <v>222</v>
      </c>
      <c r="C31" s="95" t="s">
        <v>292</v>
      </c>
      <c r="D31" s="145" t="s">
        <v>143</v>
      </c>
      <c r="E31" s="146">
        <f t="shared" si="0"/>
        <v>8686888</v>
      </c>
      <c r="F31" s="271">
        <v>8686888</v>
      </c>
      <c r="G31" s="94"/>
      <c r="H31" s="94"/>
      <c r="I31" s="147"/>
      <c r="J31" s="147"/>
      <c r="K31" s="146"/>
      <c r="L31" s="146"/>
      <c r="M31" s="146"/>
      <c r="N31" s="146"/>
      <c r="O31" s="430"/>
      <c r="P31" s="135"/>
    </row>
    <row r="32" spans="1:17" s="414" customFormat="1" ht="22.5" customHeight="1">
      <c r="A32" s="143">
        <v>13</v>
      </c>
      <c r="B32" s="30" t="s">
        <v>87</v>
      </c>
      <c r="C32" s="144" t="s">
        <v>137</v>
      </c>
      <c r="D32" s="145" t="s">
        <v>143</v>
      </c>
      <c r="E32" s="316">
        <f>F32</f>
        <v>6220899</v>
      </c>
      <c r="F32" s="147">
        <v>6220899</v>
      </c>
      <c r="G32" s="94"/>
      <c r="H32" s="94"/>
      <c r="I32" s="147"/>
      <c r="J32" s="147"/>
      <c r="K32" s="146"/>
      <c r="L32" s="146"/>
      <c r="M32" s="146"/>
      <c r="N32" s="146"/>
      <c r="O32" s="430"/>
      <c r="P32" s="135"/>
    </row>
    <row r="33" spans="1:16" s="12" customFormat="1" ht="38.25" customHeight="1">
      <c r="A33" s="41">
        <v>14</v>
      </c>
      <c r="B33" s="261" t="s">
        <v>184</v>
      </c>
      <c r="C33" s="262" t="s">
        <v>254</v>
      </c>
      <c r="D33" s="142" t="s">
        <v>143</v>
      </c>
      <c r="E33" s="44">
        <f t="shared" si="0"/>
        <v>10740218</v>
      </c>
      <c r="F33" s="312">
        <v>10740218</v>
      </c>
      <c r="G33" s="263"/>
      <c r="H33" s="263"/>
      <c r="I33" s="43"/>
      <c r="J33" s="43"/>
      <c r="K33" s="44"/>
      <c r="L33" s="44"/>
      <c r="M33" s="44"/>
      <c r="N33" s="44"/>
      <c r="O33" s="429">
        <v>-1043000</v>
      </c>
      <c r="P33" s="135"/>
    </row>
    <row r="34" spans="1:16" s="12" customFormat="1" ht="26.25" customHeight="1">
      <c r="A34" s="41">
        <v>15</v>
      </c>
      <c r="B34" s="261" t="s">
        <v>185</v>
      </c>
      <c r="C34" s="262" t="s">
        <v>255</v>
      </c>
      <c r="D34" s="142" t="s">
        <v>143</v>
      </c>
      <c r="E34" s="44">
        <f t="shared" si="0"/>
        <v>9915950</v>
      </c>
      <c r="F34" s="312">
        <v>9915950</v>
      </c>
      <c r="G34" s="263"/>
      <c r="H34" s="263"/>
      <c r="I34" s="43"/>
      <c r="J34" s="43"/>
      <c r="K34" s="44"/>
      <c r="L34" s="44"/>
      <c r="M34" s="44"/>
      <c r="N34" s="44"/>
      <c r="O34" s="429">
        <v>-3129000</v>
      </c>
      <c r="P34" s="135"/>
    </row>
    <row r="35" spans="1:16" s="12" customFormat="1" ht="26.25" customHeight="1">
      <c r="A35" s="41">
        <v>16</v>
      </c>
      <c r="B35" s="261" t="s">
        <v>186</v>
      </c>
      <c r="C35" s="262" t="s">
        <v>256</v>
      </c>
      <c r="D35" s="142" t="s">
        <v>143</v>
      </c>
      <c r="E35" s="44">
        <f t="shared" si="0"/>
        <v>8327759</v>
      </c>
      <c r="F35" s="312">
        <v>8327759</v>
      </c>
      <c r="G35" s="263"/>
      <c r="H35" s="263"/>
      <c r="I35" s="43"/>
      <c r="J35" s="43"/>
      <c r="K35" s="44"/>
      <c r="L35" s="44"/>
      <c r="M35" s="44"/>
      <c r="N35" s="44"/>
      <c r="O35" s="429">
        <v>-1043000</v>
      </c>
      <c r="P35" s="135"/>
    </row>
    <row r="36" spans="1:16" s="12" customFormat="1" ht="26.25" customHeight="1">
      <c r="A36" s="41">
        <v>17</v>
      </c>
      <c r="B36" s="261" t="s">
        <v>187</v>
      </c>
      <c r="C36" s="262" t="s">
        <v>257</v>
      </c>
      <c r="D36" s="142" t="s">
        <v>143</v>
      </c>
      <c r="E36" s="44">
        <f t="shared" si="0"/>
        <v>6965899</v>
      </c>
      <c r="F36" s="312">
        <v>6965899</v>
      </c>
      <c r="G36" s="263"/>
      <c r="H36" s="263"/>
      <c r="I36" s="43"/>
      <c r="J36" s="43"/>
      <c r="K36" s="44"/>
      <c r="L36" s="44"/>
      <c r="M36" s="44"/>
      <c r="N36" s="44"/>
      <c r="O36" s="429">
        <v>-745000</v>
      </c>
      <c r="P36" s="135"/>
    </row>
    <row r="37" spans="1:16" s="414" customFormat="1" ht="30" customHeight="1">
      <c r="A37" s="143">
        <v>18</v>
      </c>
      <c r="B37" s="96" t="s">
        <v>188</v>
      </c>
      <c r="C37" s="95" t="s">
        <v>258</v>
      </c>
      <c r="D37" s="145" t="s">
        <v>143</v>
      </c>
      <c r="E37" s="146">
        <f t="shared" si="0"/>
        <v>8603409</v>
      </c>
      <c r="F37" s="271">
        <v>8603409</v>
      </c>
      <c r="G37" s="94"/>
      <c r="H37" s="94"/>
      <c r="I37" s="147"/>
      <c r="J37" s="147"/>
      <c r="K37" s="146"/>
      <c r="L37" s="146"/>
      <c r="M37" s="146"/>
      <c r="N37" s="146"/>
      <c r="O37" s="369"/>
      <c r="P37" s="135"/>
    </row>
    <row r="38" spans="1:16" s="12" customFormat="1" ht="32.25" customHeight="1">
      <c r="A38" s="41">
        <v>19</v>
      </c>
      <c r="B38" s="261" t="s">
        <v>189</v>
      </c>
      <c r="C38" s="262" t="s">
        <v>259</v>
      </c>
      <c r="D38" s="142" t="s">
        <v>143</v>
      </c>
      <c r="E38" s="44">
        <f t="shared" si="0"/>
        <v>6901829</v>
      </c>
      <c r="F38" s="312">
        <v>6901829</v>
      </c>
      <c r="G38" s="263"/>
      <c r="H38" s="263"/>
      <c r="I38" s="43"/>
      <c r="J38" s="43"/>
      <c r="K38" s="44"/>
      <c r="L38" s="44"/>
      <c r="M38" s="44"/>
      <c r="N38" s="44"/>
      <c r="O38" s="429">
        <v>382930</v>
      </c>
      <c r="P38" s="135"/>
    </row>
    <row r="39" spans="1:16" s="414" customFormat="1" ht="22.5" customHeight="1">
      <c r="A39" s="143">
        <v>20</v>
      </c>
      <c r="B39" s="96" t="s">
        <v>190</v>
      </c>
      <c r="C39" s="95" t="s">
        <v>260</v>
      </c>
      <c r="D39" s="145" t="s">
        <v>143</v>
      </c>
      <c r="E39" s="146">
        <f t="shared" si="0"/>
        <v>8816479</v>
      </c>
      <c r="F39" s="271">
        <v>8816479</v>
      </c>
      <c r="G39" s="94"/>
      <c r="H39" s="94"/>
      <c r="I39" s="147"/>
      <c r="J39" s="147"/>
      <c r="K39" s="146"/>
      <c r="L39" s="147"/>
      <c r="M39" s="146"/>
      <c r="N39" s="146"/>
      <c r="O39" s="369"/>
      <c r="P39" s="135"/>
    </row>
    <row r="40" spans="1:16" s="414" customFormat="1" ht="33.75" customHeight="1">
      <c r="A40" s="143">
        <v>21</v>
      </c>
      <c r="B40" s="96" t="s">
        <v>191</v>
      </c>
      <c r="C40" s="95" t="s">
        <v>261</v>
      </c>
      <c r="D40" s="145" t="s">
        <v>143</v>
      </c>
      <c r="E40" s="146">
        <f t="shared" si="0"/>
        <v>6901829</v>
      </c>
      <c r="F40" s="271">
        <v>6901829</v>
      </c>
      <c r="G40" s="94"/>
      <c r="H40" s="94"/>
      <c r="I40" s="147"/>
      <c r="J40" s="147"/>
      <c r="K40" s="146"/>
      <c r="L40" s="146"/>
      <c r="M40" s="146"/>
      <c r="N40" s="146"/>
      <c r="O40" s="369"/>
      <c r="P40" s="135"/>
    </row>
    <row r="41" spans="1:16" s="414" customFormat="1" ht="22.5" customHeight="1">
      <c r="A41" s="143">
        <v>22</v>
      </c>
      <c r="B41" s="27" t="s">
        <v>55</v>
      </c>
      <c r="C41" s="144" t="s">
        <v>105</v>
      </c>
      <c r="D41" s="145" t="s">
        <v>143</v>
      </c>
      <c r="E41" s="146">
        <f t="shared" si="0"/>
        <v>6220899</v>
      </c>
      <c r="F41" s="271">
        <v>6220899</v>
      </c>
      <c r="G41" s="215"/>
      <c r="H41" s="215"/>
      <c r="I41" s="147"/>
      <c r="J41" s="147"/>
      <c r="K41" s="146"/>
      <c r="L41" s="146"/>
      <c r="M41" s="146"/>
      <c r="N41" s="146"/>
      <c r="O41" s="369"/>
      <c r="P41" s="135"/>
    </row>
    <row r="42" spans="1:16" s="414" customFormat="1" ht="22.5" customHeight="1">
      <c r="A42" s="143">
        <v>23</v>
      </c>
      <c r="B42" s="98" t="s">
        <v>192</v>
      </c>
      <c r="C42" s="95" t="s">
        <v>262</v>
      </c>
      <c r="D42" s="145" t="s">
        <v>143</v>
      </c>
      <c r="E42" s="146">
        <f t="shared" si="0"/>
        <v>7120785</v>
      </c>
      <c r="F42" s="271">
        <v>7120785</v>
      </c>
      <c r="G42" s="94"/>
      <c r="H42" s="94"/>
      <c r="I42" s="147"/>
      <c r="J42" s="147"/>
      <c r="K42" s="146"/>
      <c r="L42" s="146"/>
      <c r="M42" s="146"/>
      <c r="N42" s="146"/>
      <c r="O42" s="369"/>
      <c r="P42" s="135"/>
    </row>
    <row r="43" spans="1:16" s="12" customFormat="1" ht="32.25" customHeight="1">
      <c r="A43" s="41">
        <v>24</v>
      </c>
      <c r="B43" s="261" t="s">
        <v>193</v>
      </c>
      <c r="C43" s="262" t="s">
        <v>263</v>
      </c>
      <c r="D43" s="142" t="s">
        <v>143</v>
      </c>
      <c r="E43" s="44">
        <f t="shared" si="0"/>
        <v>10555384</v>
      </c>
      <c r="F43" s="312">
        <v>10555384</v>
      </c>
      <c r="G43" s="263"/>
      <c r="H43" s="263"/>
      <c r="I43" s="43"/>
      <c r="J43" s="43"/>
      <c r="K43" s="44"/>
      <c r="L43" s="43"/>
      <c r="M43" s="44"/>
      <c r="N43" s="44"/>
      <c r="O43" s="429">
        <v>-1490000</v>
      </c>
      <c r="P43" s="135"/>
    </row>
    <row r="44" spans="1:16" s="12" customFormat="1" ht="32.25" customHeight="1">
      <c r="A44" s="41">
        <v>25</v>
      </c>
      <c r="B44" s="261" t="s">
        <v>194</v>
      </c>
      <c r="C44" s="262" t="s">
        <v>264</v>
      </c>
      <c r="D44" s="142" t="s">
        <v>143</v>
      </c>
      <c r="E44" s="44">
        <f t="shared" si="0"/>
        <v>7561899</v>
      </c>
      <c r="F44" s="312">
        <v>7561899</v>
      </c>
      <c r="G44" s="263"/>
      <c r="H44" s="263"/>
      <c r="I44" s="43"/>
      <c r="J44" s="43"/>
      <c r="K44" s="44"/>
      <c r="L44" s="44"/>
      <c r="M44" s="44"/>
      <c r="N44" s="44"/>
      <c r="O44" s="429">
        <v>-1043000</v>
      </c>
      <c r="P44" s="135"/>
    </row>
    <row r="45" spans="1:16" s="12" customFormat="1" ht="32.25" customHeight="1">
      <c r="A45" s="41">
        <v>26</v>
      </c>
      <c r="B45" s="261" t="s">
        <v>195</v>
      </c>
      <c r="C45" s="262" t="s">
        <v>265</v>
      </c>
      <c r="D45" s="142" t="s">
        <v>143</v>
      </c>
      <c r="E45" s="44">
        <f t="shared" si="0"/>
        <v>10306479</v>
      </c>
      <c r="F45" s="312">
        <v>10306479</v>
      </c>
      <c r="G45" s="263"/>
      <c r="H45" s="263"/>
      <c r="I45" s="43"/>
      <c r="J45" s="43"/>
      <c r="K45" s="44"/>
      <c r="L45" s="44"/>
      <c r="M45" s="44"/>
      <c r="N45" s="44"/>
      <c r="O45" s="429">
        <v>-1490000</v>
      </c>
      <c r="P45" s="135"/>
    </row>
    <row r="46" spans="1:16" s="12" customFormat="1" ht="32.25" customHeight="1">
      <c r="A46" s="41">
        <v>27</v>
      </c>
      <c r="B46" s="261" t="s">
        <v>196</v>
      </c>
      <c r="C46" s="262" t="s">
        <v>266</v>
      </c>
      <c r="D46" s="142" t="s">
        <v>143</v>
      </c>
      <c r="E46" s="44">
        <f t="shared" si="0"/>
        <v>6965899</v>
      </c>
      <c r="F46" s="312">
        <v>6965899</v>
      </c>
      <c r="G46" s="263"/>
      <c r="H46" s="263"/>
      <c r="I46" s="43"/>
      <c r="J46" s="43"/>
      <c r="K46" s="44"/>
      <c r="L46" s="44"/>
      <c r="M46" s="44"/>
      <c r="N46" s="44"/>
      <c r="O46" s="429">
        <v>-744999</v>
      </c>
      <c r="P46" s="135"/>
    </row>
    <row r="47" spans="1:16" s="12" customFormat="1" ht="27" customHeight="1">
      <c r="A47" s="41">
        <v>28</v>
      </c>
      <c r="B47" s="314" t="s">
        <v>60</v>
      </c>
      <c r="C47" s="42" t="s">
        <v>110</v>
      </c>
      <c r="D47" s="142" t="s">
        <v>143</v>
      </c>
      <c r="E47" s="44">
        <f t="shared" si="0"/>
        <v>3955950</v>
      </c>
      <c r="F47" s="43">
        <v>3955950</v>
      </c>
      <c r="G47" s="43">
        <v>6786950</v>
      </c>
      <c r="H47" s="43">
        <v>6786950</v>
      </c>
      <c r="I47" s="43"/>
      <c r="J47" s="43"/>
      <c r="K47" s="44"/>
      <c r="L47" s="44"/>
      <c r="M47" s="44"/>
      <c r="N47" s="44"/>
      <c r="O47" s="431"/>
      <c r="P47" s="135"/>
    </row>
    <row r="48" spans="1:16" s="414" customFormat="1" ht="22.5" customHeight="1">
      <c r="A48" s="143">
        <v>29</v>
      </c>
      <c r="B48" s="96" t="s">
        <v>197</v>
      </c>
      <c r="C48" s="95" t="s">
        <v>267</v>
      </c>
      <c r="D48" s="145" t="s">
        <v>143</v>
      </c>
      <c r="E48" s="146">
        <f t="shared" si="0"/>
        <v>9976757</v>
      </c>
      <c r="F48" s="271">
        <v>9976757</v>
      </c>
      <c r="G48" s="94"/>
      <c r="H48" s="94"/>
      <c r="I48" s="147"/>
      <c r="J48" s="147"/>
      <c r="K48" s="146"/>
      <c r="L48" s="146"/>
      <c r="M48" s="146"/>
      <c r="N48" s="146"/>
      <c r="O48" s="369"/>
      <c r="P48" s="135"/>
    </row>
    <row r="49" spans="1:16" s="414" customFormat="1" ht="22.5" customHeight="1">
      <c r="A49" s="143">
        <v>30</v>
      </c>
      <c r="B49" s="96" t="s">
        <v>198</v>
      </c>
      <c r="C49" s="95" t="s">
        <v>268</v>
      </c>
      <c r="D49" s="145" t="s">
        <v>143</v>
      </c>
      <c r="E49" s="146">
        <f t="shared" si="0"/>
        <v>6518899</v>
      </c>
      <c r="F49" s="271">
        <v>6518899</v>
      </c>
      <c r="G49" s="94"/>
      <c r="H49" s="94"/>
      <c r="I49" s="147"/>
      <c r="J49" s="147"/>
      <c r="K49" s="146"/>
      <c r="L49" s="146"/>
      <c r="M49" s="146"/>
      <c r="N49" s="146"/>
      <c r="O49" s="369"/>
      <c r="P49" s="135"/>
    </row>
    <row r="50" spans="1:16" s="414" customFormat="1" ht="22.5" customHeight="1">
      <c r="A50" s="143">
        <v>31</v>
      </c>
      <c r="B50" s="96" t="s">
        <v>199</v>
      </c>
      <c r="C50" s="95" t="s">
        <v>269</v>
      </c>
      <c r="D50" s="145" t="s">
        <v>143</v>
      </c>
      <c r="E50" s="146">
        <f t="shared" si="0"/>
        <v>6603829</v>
      </c>
      <c r="F50" s="271">
        <v>6603829</v>
      </c>
      <c r="G50" s="94"/>
      <c r="H50" s="94"/>
      <c r="I50" s="147"/>
      <c r="J50" s="147"/>
      <c r="K50" s="146"/>
      <c r="L50" s="146"/>
      <c r="M50" s="146"/>
      <c r="N50" s="146"/>
      <c r="O50" s="369"/>
      <c r="P50" s="135"/>
    </row>
    <row r="51" spans="1:16" s="414" customFormat="1" ht="22.5" customHeight="1">
      <c r="A51" s="143">
        <v>32</v>
      </c>
      <c r="B51" s="96" t="s">
        <v>200</v>
      </c>
      <c r="C51" s="95" t="s">
        <v>270</v>
      </c>
      <c r="D51" s="145" t="s">
        <v>143</v>
      </c>
      <c r="E51" s="146">
        <f t="shared" si="0"/>
        <v>6786950</v>
      </c>
      <c r="F51" s="271">
        <v>6786950</v>
      </c>
      <c r="G51" s="94"/>
      <c r="H51" s="94"/>
      <c r="I51" s="147"/>
      <c r="J51" s="147"/>
      <c r="K51" s="146"/>
      <c r="L51" s="146"/>
      <c r="M51" s="146"/>
      <c r="N51" s="146"/>
      <c r="O51" s="369"/>
      <c r="P51" s="135"/>
    </row>
    <row r="52" spans="1:16" s="414" customFormat="1" ht="22.5" customHeight="1">
      <c r="A52" s="143">
        <v>33</v>
      </c>
      <c r="B52" s="98" t="s">
        <v>202</v>
      </c>
      <c r="C52" s="95" t="s">
        <v>272</v>
      </c>
      <c r="D52" s="145" t="s">
        <v>143</v>
      </c>
      <c r="E52" s="146">
        <f t="shared" si="0"/>
        <v>8758153</v>
      </c>
      <c r="F52" s="271">
        <v>8758153</v>
      </c>
      <c r="G52" s="94"/>
      <c r="H52" s="94"/>
      <c r="I52" s="147"/>
      <c r="J52" s="147"/>
      <c r="K52" s="146"/>
      <c r="L52" s="146"/>
      <c r="M52" s="146"/>
      <c r="N52" s="146"/>
      <c r="O52" s="369"/>
      <c r="P52" s="135"/>
    </row>
    <row r="53" spans="1:16" s="414" customFormat="1" ht="22.5" customHeight="1">
      <c r="A53" s="143">
        <v>34</v>
      </c>
      <c r="B53" s="96" t="s">
        <v>203</v>
      </c>
      <c r="C53" s="95" t="s">
        <v>273</v>
      </c>
      <c r="D53" s="145" t="s">
        <v>143</v>
      </c>
      <c r="E53" s="146">
        <f t="shared" si="0"/>
        <v>9797123</v>
      </c>
      <c r="F53" s="271">
        <v>9797123</v>
      </c>
      <c r="G53" s="94"/>
      <c r="H53" s="94"/>
      <c r="I53" s="147"/>
      <c r="J53" s="147"/>
      <c r="K53" s="146"/>
      <c r="L53" s="147"/>
      <c r="M53" s="146"/>
      <c r="N53" s="146"/>
      <c r="O53" s="383"/>
      <c r="P53" s="135"/>
    </row>
    <row r="54" spans="1:16" s="414" customFormat="1" ht="22.5" customHeight="1">
      <c r="A54" s="143">
        <v>35</v>
      </c>
      <c r="B54" s="96" t="s">
        <v>204</v>
      </c>
      <c r="C54" s="95" t="s">
        <v>274</v>
      </c>
      <c r="D54" s="145" t="s">
        <v>143</v>
      </c>
      <c r="E54" s="146">
        <f t="shared" si="0"/>
        <v>8284549</v>
      </c>
      <c r="F54" s="271">
        <v>8284549</v>
      </c>
      <c r="G54" s="94"/>
      <c r="H54" s="94"/>
      <c r="I54" s="147"/>
      <c r="J54" s="147"/>
      <c r="K54" s="146"/>
      <c r="L54" s="146"/>
      <c r="M54" s="146"/>
      <c r="N54" s="146"/>
      <c r="O54" s="430"/>
      <c r="P54" s="135"/>
    </row>
    <row r="55" spans="1:16" s="414" customFormat="1" ht="22.5" customHeight="1">
      <c r="A55" s="143">
        <v>36</v>
      </c>
      <c r="B55" s="96" t="s">
        <v>205</v>
      </c>
      <c r="C55" s="95" t="s">
        <v>275</v>
      </c>
      <c r="D55" s="145" t="s">
        <v>143</v>
      </c>
      <c r="E55" s="146">
        <f t="shared" si="0"/>
        <v>8667479</v>
      </c>
      <c r="F55" s="271">
        <v>8667479</v>
      </c>
      <c r="G55" s="94"/>
      <c r="H55" s="94"/>
      <c r="I55" s="147"/>
      <c r="J55" s="147"/>
      <c r="K55" s="146"/>
      <c r="L55" s="146"/>
      <c r="M55" s="146"/>
      <c r="N55" s="146"/>
      <c r="O55" s="369"/>
      <c r="P55" s="135"/>
    </row>
    <row r="56" spans="1:16" s="414" customFormat="1" ht="22.5" customHeight="1">
      <c r="A56" s="143">
        <v>37</v>
      </c>
      <c r="B56" s="96" t="s">
        <v>206</v>
      </c>
      <c r="C56" s="95" t="s">
        <v>276</v>
      </c>
      <c r="D56" s="145" t="s">
        <v>143</v>
      </c>
      <c r="E56" s="146">
        <f t="shared" si="0"/>
        <v>6837759</v>
      </c>
      <c r="F56" s="271">
        <v>6837759</v>
      </c>
      <c r="G56" s="94"/>
      <c r="H56" s="94"/>
      <c r="I56" s="147"/>
      <c r="J56" s="147"/>
      <c r="K56" s="146"/>
      <c r="L56" s="146"/>
      <c r="M56" s="146"/>
      <c r="N56" s="146"/>
      <c r="O56" s="432"/>
      <c r="P56" s="135"/>
    </row>
    <row r="57" spans="1:16" s="414" customFormat="1" ht="22.5" customHeight="1">
      <c r="A57" s="143">
        <v>38</v>
      </c>
      <c r="B57" s="96" t="s">
        <v>208</v>
      </c>
      <c r="C57" s="95" t="s">
        <v>278</v>
      </c>
      <c r="D57" s="145" t="s">
        <v>143</v>
      </c>
      <c r="E57" s="146">
        <f t="shared" si="0"/>
        <v>9133888</v>
      </c>
      <c r="F57" s="271">
        <v>9133888</v>
      </c>
      <c r="G57" s="94"/>
      <c r="H57" s="94"/>
      <c r="I57" s="147"/>
      <c r="J57" s="147"/>
      <c r="K57" s="146"/>
      <c r="L57" s="146"/>
      <c r="M57" s="146"/>
      <c r="N57" s="146"/>
      <c r="O57" s="432"/>
      <c r="P57" s="135"/>
    </row>
    <row r="58" spans="1:16" s="414" customFormat="1" ht="22.5" customHeight="1">
      <c r="A58" s="143">
        <v>39</v>
      </c>
      <c r="B58" s="96" t="s">
        <v>209</v>
      </c>
      <c r="C58" s="95" t="s">
        <v>279</v>
      </c>
      <c r="D58" s="145" t="s">
        <v>143</v>
      </c>
      <c r="E58" s="146">
        <f t="shared" si="0"/>
        <v>7135759</v>
      </c>
      <c r="F58" s="271">
        <v>7135759</v>
      </c>
      <c r="G58" s="94"/>
      <c r="H58" s="94"/>
      <c r="I58" s="147"/>
      <c r="J58" s="147"/>
      <c r="K58" s="146"/>
      <c r="L58" s="146"/>
      <c r="M58" s="146"/>
      <c r="N58" s="146"/>
      <c r="O58" s="432"/>
      <c r="P58" s="135"/>
    </row>
    <row r="59" spans="1:16" s="414" customFormat="1" ht="22.5" customHeight="1">
      <c r="A59" s="143">
        <v>40</v>
      </c>
      <c r="B59" s="98" t="s">
        <v>210</v>
      </c>
      <c r="C59" s="95" t="s">
        <v>280</v>
      </c>
      <c r="D59" s="145" t="s">
        <v>143</v>
      </c>
      <c r="E59" s="146">
        <f t="shared" si="0"/>
        <v>8369479</v>
      </c>
      <c r="F59" s="271">
        <v>8369479</v>
      </c>
      <c r="G59" s="94"/>
      <c r="H59" s="94"/>
      <c r="I59" s="147"/>
      <c r="J59" s="147"/>
      <c r="K59" s="146"/>
      <c r="L59" s="146"/>
      <c r="M59" s="146"/>
      <c r="N59" s="146"/>
      <c r="O59" s="432"/>
      <c r="P59" s="135"/>
    </row>
    <row r="60" spans="1:16" s="414" customFormat="1" ht="22.5" customHeight="1">
      <c r="A60" s="143">
        <v>41</v>
      </c>
      <c r="B60" s="96" t="s">
        <v>211</v>
      </c>
      <c r="C60" s="95" t="s">
        <v>281</v>
      </c>
      <c r="D60" s="145" t="s">
        <v>143</v>
      </c>
      <c r="E60" s="146">
        <f t="shared" si="0"/>
        <v>7901619</v>
      </c>
      <c r="F60" s="271">
        <v>7901619</v>
      </c>
      <c r="G60" s="94"/>
      <c r="H60" s="94"/>
      <c r="I60" s="147"/>
      <c r="J60" s="147"/>
      <c r="K60" s="146"/>
      <c r="L60" s="146"/>
      <c r="M60" s="146"/>
      <c r="N60" s="146"/>
      <c r="O60" s="432"/>
      <c r="P60" s="135"/>
    </row>
    <row r="61" spans="1:16" s="414" customFormat="1" ht="22.5" customHeight="1">
      <c r="A61" s="143">
        <v>42</v>
      </c>
      <c r="B61" s="96" t="s">
        <v>212</v>
      </c>
      <c r="C61" s="95" t="s">
        <v>282</v>
      </c>
      <c r="D61" s="145" t="s">
        <v>143</v>
      </c>
      <c r="E61" s="146">
        <f t="shared" si="0"/>
        <v>0</v>
      </c>
      <c r="F61" s="271"/>
      <c r="G61" s="94"/>
      <c r="H61" s="94"/>
      <c r="I61" s="147"/>
      <c r="J61" s="147"/>
      <c r="K61" s="146"/>
      <c r="L61" s="146"/>
      <c r="M61" s="146"/>
      <c r="N61" s="146"/>
      <c r="O61" s="432"/>
      <c r="P61" s="135"/>
    </row>
    <row r="62" spans="1:16" s="414" customFormat="1" ht="22.5" customHeight="1">
      <c r="A62" s="143">
        <v>43</v>
      </c>
      <c r="B62" s="99" t="s">
        <v>213</v>
      </c>
      <c r="C62" s="100" t="s">
        <v>283</v>
      </c>
      <c r="D62" s="145" t="s">
        <v>143</v>
      </c>
      <c r="E62" s="146">
        <f t="shared" si="0"/>
        <v>6071899</v>
      </c>
      <c r="F62" s="271">
        <v>6071899</v>
      </c>
      <c r="G62" s="94"/>
      <c r="H62" s="94"/>
      <c r="I62" s="147"/>
      <c r="J62" s="147"/>
      <c r="K62" s="146"/>
      <c r="L62" s="146"/>
      <c r="M62" s="146"/>
      <c r="N62" s="146"/>
      <c r="O62" s="369"/>
      <c r="P62" s="135"/>
    </row>
    <row r="63" spans="1:16" s="414" customFormat="1" ht="22.5" customHeight="1">
      <c r="A63" s="143">
        <v>44</v>
      </c>
      <c r="B63" s="96" t="s">
        <v>214</v>
      </c>
      <c r="C63" s="95" t="s">
        <v>284</v>
      </c>
      <c r="D63" s="145" t="s">
        <v>143</v>
      </c>
      <c r="E63" s="146">
        <f t="shared" si="0"/>
        <v>6752829</v>
      </c>
      <c r="F63" s="271">
        <v>6752829</v>
      </c>
      <c r="G63" s="94"/>
      <c r="H63" s="94"/>
      <c r="I63" s="147"/>
      <c r="J63" s="147"/>
      <c r="K63" s="146"/>
      <c r="L63" s="146"/>
      <c r="M63" s="146"/>
      <c r="N63" s="146"/>
      <c r="O63" s="369"/>
      <c r="P63" s="135"/>
    </row>
    <row r="64" spans="1:16" s="414" customFormat="1" ht="22.5" customHeight="1">
      <c r="A64" s="143">
        <v>45</v>
      </c>
      <c r="B64" s="96" t="s">
        <v>215</v>
      </c>
      <c r="C64" s="95" t="s">
        <v>285</v>
      </c>
      <c r="D64" s="145" t="s">
        <v>143</v>
      </c>
      <c r="E64" s="146">
        <f t="shared" si="0"/>
        <v>7518689</v>
      </c>
      <c r="F64" s="271">
        <v>7518689</v>
      </c>
      <c r="G64" s="94"/>
      <c r="H64" s="94"/>
      <c r="I64" s="147"/>
      <c r="J64" s="147"/>
      <c r="K64" s="146"/>
      <c r="L64" s="146"/>
      <c r="M64" s="146"/>
      <c r="N64" s="146"/>
      <c r="O64" s="369"/>
      <c r="P64" s="135"/>
    </row>
    <row r="65" spans="1:16" s="414" customFormat="1" ht="29.25" customHeight="1">
      <c r="A65" s="143">
        <v>46</v>
      </c>
      <c r="B65" s="96" t="s">
        <v>216</v>
      </c>
      <c r="C65" s="97" t="s">
        <v>286</v>
      </c>
      <c r="D65" s="145" t="s">
        <v>143</v>
      </c>
      <c r="E65" s="146">
        <f t="shared" si="0"/>
        <v>7020880</v>
      </c>
      <c r="F65" s="271">
        <v>7020880</v>
      </c>
      <c r="G65" s="94"/>
      <c r="H65" s="94"/>
      <c r="I65" s="147"/>
      <c r="J65" s="147"/>
      <c r="K65" s="146"/>
      <c r="L65" s="146"/>
      <c r="M65" s="146"/>
      <c r="N65" s="146"/>
      <c r="O65" s="369"/>
      <c r="P65" s="135"/>
    </row>
    <row r="66" spans="1:16" s="414" customFormat="1" ht="22.5" customHeight="1">
      <c r="A66" s="143">
        <v>47</v>
      </c>
      <c r="B66" s="96" t="s">
        <v>217</v>
      </c>
      <c r="C66" s="95" t="s">
        <v>287</v>
      </c>
      <c r="D66" s="145" t="s">
        <v>143</v>
      </c>
      <c r="E66" s="146">
        <f t="shared" si="0"/>
        <v>8609153</v>
      </c>
      <c r="F66" s="271">
        <v>8609153</v>
      </c>
      <c r="G66" s="94"/>
      <c r="H66" s="94"/>
      <c r="I66" s="147"/>
      <c r="J66" s="147"/>
      <c r="K66" s="146"/>
      <c r="L66" s="146"/>
      <c r="M66" s="146"/>
      <c r="N66" s="146"/>
      <c r="O66" s="369"/>
      <c r="P66" s="135"/>
    </row>
    <row r="67" spans="1:16" s="12" customFormat="1" ht="22.5" customHeight="1">
      <c r="A67" s="41">
        <v>48</v>
      </c>
      <c r="B67" s="261" t="s">
        <v>207</v>
      </c>
      <c r="C67" s="262" t="s">
        <v>277</v>
      </c>
      <c r="D67" s="142" t="s">
        <v>143</v>
      </c>
      <c r="E67" s="44">
        <f t="shared" si="0"/>
        <v>8518479</v>
      </c>
      <c r="F67" s="312">
        <v>8518479</v>
      </c>
      <c r="G67" s="263"/>
      <c r="H67" s="263"/>
      <c r="I67" s="43"/>
      <c r="J67" s="43"/>
      <c r="K67" s="44"/>
      <c r="L67" s="44"/>
      <c r="M67" s="44"/>
      <c r="N67" s="44"/>
      <c r="O67" s="429">
        <v>382930</v>
      </c>
      <c r="P67" s="135"/>
    </row>
    <row r="68" spans="1:16" s="414" customFormat="1" ht="22.5" customHeight="1">
      <c r="A68" s="143">
        <v>49</v>
      </c>
      <c r="B68" s="96" t="s">
        <v>219</v>
      </c>
      <c r="C68" s="95" t="s">
        <v>289</v>
      </c>
      <c r="D68" s="145" t="s">
        <v>143</v>
      </c>
      <c r="E68" s="146">
        <f t="shared" si="0"/>
        <v>6220899</v>
      </c>
      <c r="F68" s="271">
        <v>6220899</v>
      </c>
      <c r="G68" s="94"/>
      <c r="H68" s="94"/>
      <c r="I68" s="147"/>
      <c r="J68" s="147"/>
      <c r="K68" s="146"/>
      <c r="L68" s="146"/>
      <c r="M68" s="146"/>
      <c r="N68" s="146"/>
      <c r="O68" s="383"/>
      <c r="P68" s="135"/>
    </row>
    <row r="69" spans="1:16" s="414" customFormat="1" ht="22.5" customHeight="1">
      <c r="A69" s="143">
        <v>50</v>
      </c>
      <c r="B69" s="96" t="s">
        <v>220</v>
      </c>
      <c r="C69" s="95" t="s">
        <v>290</v>
      </c>
      <c r="D69" s="145" t="s">
        <v>143</v>
      </c>
      <c r="E69" s="146">
        <f t="shared" si="0"/>
        <v>6220899</v>
      </c>
      <c r="F69" s="271">
        <v>6220899</v>
      </c>
      <c r="G69" s="94"/>
      <c r="H69" s="94"/>
      <c r="I69" s="147"/>
      <c r="J69" s="147"/>
      <c r="K69" s="146"/>
      <c r="L69" s="146"/>
      <c r="M69" s="146"/>
      <c r="N69" s="146"/>
      <c r="O69" s="369"/>
      <c r="P69" s="135"/>
    </row>
    <row r="70" spans="1:16" s="414" customFormat="1" ht="22.5" customHeight="1">
      <c r="A70" s="143">
        <v>51</v>
      </c>
      <c r="B70" s="96" t="s">
        <v>201</v>
      </c>
      <c r="C70" s="95" t="s">
        <v>271</v>
      </c>
      <c r="D70" s="145" t="s">
        <v>143</v>
      </c>
      <c r="E70" s="146">
        <f t="shared" si="0"/>
        <v>6369899</v>
      </c>
      <c r="F70" s="271">
        <v>6369899</v>
      </c>
      <c r="G70" s="94"/>
      <c r="H70" s="94"/>
      <c r="I70" s="147"/>
      <c r="J70" s="147"/>
      <c r="K70" s="146"/>
      <c r="L70" s="146"/>
      <c r="M70" s="146"/>
      <c r="N70" s="146"/>
      <c r="O70" s="369"/>
      <c r="P70" s="135"/>
    </row>
    <row r="71" spans="1:16" s="414" customFormat="1" ht="22.5" customHeight="1">
      <c r="A71" s="143">
        <v>52</v>
      </c>
      <c r="B71" s="96" t="s">
        <v>224</v>
      </c>
      <c r="C71" s="95" t="s">
        <v>294</v>
      </c>
      <c r="D71" s="145" t="s">
        <v>143</v>
      </c>
      <c r="E71" s="146">
        <f t="shared" si="0"/>
        <v>6006116</v>
      </c>
      <c r="F71" s="271">
        <v>6006116</v>
      </c>
      <c r="G71" s="94"/>
      <c r="H71" s="94"/>
      <c r="I71" s="147"/>
      <c r="J71" s="147"/>
      <c r="K71" s="146"/>
      <c r="L71" s="146"/>
      <c r="M71" s="146"/>
      <c r="N71" s="146"/>
      <c r="O71" s="369"/>
      <c r="P71" s="135"/>
    </row>
    <row r="72" spans="1:16" s="414" customFormat="1" ht="22.5" customHeight="1">
      <c r="A72" s="143">
        <v>53</v>
      </c>
      <c r="B72" s="96" t="s">
        <v>225</v>
      </c>
      <c r="C72" s="95" t="s">
        <v>295</v>
      </c>
      <c r="D72" s="145" t="s">
        <v>143</v>
      </c>
      <c r="E72" s="146">
        <f t="shared" si="0"/>
        <v>6752829</v>
      </c>
      <c r="F72" s="271">
        <v>6752829</v>
      </c>
      <c r="G72" s="94"/>
      <c r="H72" s="94"/>
      <c r="I72" s="147"/>
      <c r="J72" s="147"/>
      <c r="K72" s="146"/>
      <c r="L72" s="147"/>
      <c r="M72" s="146"/>
      <c r="N72" s="146"/>
      <c r="O72" s="369"/>
      <c r="P72" s="135"/>
    </row>
    <row r="73" spans="1:16" s="414" customFormat="1" ht="22.5" customHeight="1">
      <c r="A73" s="143">
        <v>54</v>
      </c>
      <c r="B73" s="96" t="s">
        <v>226</v>
      </c>
      <c r="C73" s="95" t="s">
        <v>296</v>
      </c>
      <c r="D73" s="145" t="s">
        <v>143</v>
      </c>
      <c r="E73" s="146">
        <f t="shared" si="0"/>
        <v>7135759</v>
      </c>
      <c r="F73" s="271">
        <v>7135759</v>
      </c>
      <c r="G73" s="94"/>
      <c r="H73" s="94"/>
      <c r="I73" s="147"/>
      <c r="J73" s="147"/>
      <c r="K73" s="146"/>
      <c r="L73" s="146"/>
      <c r="M73" s="146"/>
      <c r="N73" s="146"/>
      <c r="O73" s="383"/>
      <c r="P73" s="135"/>
    </row>
    <row r="74" spans="1:16" s="414" customFormat="1" ht="22.5" customHeight="1">
      <c r="A74" s="143">
        <v>55</v>
      </c>
      <c r="B74" s="96" t="s">
        <v>227</v>
      </c>
      <c r="C74" s="95" t="s">
        <v>297</v>
      </c>
      <c r="D74" s="145" t="s">
        <v>143</v>
      </c>
      <c r="E74" s="146">
        <f t="shared" si="0"/>
        <v>7369689</v>
      </c>
      <c r="F74" s="271">
        <v>7369689</v>
      </c>
      <c r="G74" s="94"/>
      <c r="H74" s="94"/>
      <c r="I74" s="147"/>
      <c r="J74" s="147"/>
      <c r="K74" s="146"/>
      <c r="L74" s="146"/>
      <c r="M74" s="146"/>
      <c r="N74" s="146"/>
      <c r="O74" s="430"/>
      <c r="P74" s="135"/>
    </row>
    <row r="75" spans="1:16" s="414" customFormat="1" ht="22.5" customHeight="1">
      <c r="A75" s="143">
        <v>56</v>
      </c>
      <c r="B75" s="96" t="s">
        <v>228</v>
      </c>
      <c r="C75" s="95" t="s">
        <v>298</v>
      </c>
      <c r="D75" s="145" t="s">
        <v>143</v>
      </c>
      <c r="E75" s="146">
        <f t="shared" si="0"/>
        <v>6135969</v>
      </c>
      <c r="F75" s="271">
        <v>6135969</v>
      </c>
      <c r="G75" s="94"/>
      <c r="H75" s="94"/>
      <c r="I75" s="147"/>
      <c r="J75" s="147"/>
      <c r="K75" s="146"/>
      <c r="L75" s="146"/>
      <c r="M75" s="146"/>
      <c r="N75" s="146"/>
      <c r="O75" s="430"/>
      <c r="P75" s="135"/>
    </row>
    <row r="76" spans="1:16" s="414" customFormat="1" ht="22.5" customHeight="1">
      <c r="A76" s="143">
        <v>57</v>
      </c>
      <c r="B76" s="96" t="s">
        <v>230</v>
      </c>
      <c r="C76" s="95" t="s">
        <v>300</v>
      </c>
      <c r="D76" s="145" t="s">
        <v>143</v>
      </c>
      <c r="E76" s="146">
        <f t="shared" si="0"/>
        <v>10080148</v>
      </c>
      <c r="F76" s="271">
        <v>10080148</v>
      </c>
      <c r="G76" s="94"/>
      <c r="H76" s="94"/>
      <c r="I76" s="147"/>
      <c r="J76" s="147"/>
      <c r="K76" s="146"/>
      <c r="L76" s="146"/>
      <c r="M76" s="146"/>
      <c r="N76" s="146"/>
      <c r="O76" s="369"/>
      <c r="P76" s="135"/>
    </row>
    <row r="77" spans="1:16" s="414" customFormat="1" ht="22.5" customHeight="1">
      <c r="A77" s="143">
        <v>58</v>
      </c>
      <c r="B77" s="226" t="s">
        <v>231</v>
      </c>
      <c r="C77" s="227" t="s">
        <v>301</v>
      </c>
      <c r="D77" s="252" t="s">
        <v>143</v>
      </c>
      <c r="E77" s="146">
        <f t="shared" si="0"/>
        <v>7859154</v>
      </c>
      <c r="F77" s="271">
        <v>7859154</v>
      </c>
      <c r="G77" s="228"/>
      <c r="H77" s="228"/>
      <c r="I77" s="147"/>
      <c r="J77" s="254"/>
      <c r="K77" s="253"/>
      <c r="L77" s="253"/>
      <c r="M77" s="253"/>
      <c r="N77" s="253"/>
      <c r="O77" s="433"/>
      <c r="P77" s="135"/>
    </row>
    <row r="78" spans="1:16" s="414" customFormat="1" ht="22.5" customHeight="1">
      <c r="A78" s="143">
        <v>59</v>
      </c>
      <c r="B78" s="211" t="s">
        <v>232</v>
      </c>
      <c r="C78" s="212" t="s">
        <v>302</v>
      </c>
      <c r="D78" s="213" t="s">
        <v>143</v>
      </c>
      <c r="E78" s="146">
        <f t="shared" si="0"/>
        <v>6603829</v>
      </c>
      <c r="F78" s="271">
        <v>6603829</v>
      </c>
      <c r="G78" s="215"/>
      <c r="H78" s="215"/>
      <c r="I78" s="147"/>
      <c r="J78" s="216"/>
      <c r="K78" s="214"/>
      <c r="L78" s="216"/>
      <c r="M78" s="214"/>
      <c r="N78" s="214"/>
      <c r="O78" s="434"/>
      <c r="P78" s="135"/>
    </row>
    <row r="79" spans="1:16" s="414" customFormat="1" ht="22.5" customHeight="1">
      <c r="A79" s="143">
        <v>60</v>
      </c>
      <c r="B79" s="211" t="s">
        <v>421</v>
      </c>
      <c r="C79" s="212" t="s">
        <v>422</v>
      </c>
      <c r="D79" s="213" t="s">
        <v>143</v>
      </c>
      <c r="E79" s="146">
        <f t="shared" si="0"/>
        <v>5072109</v>
      </c>
      <c r="F79" s="271">
        <v>5072109</v>
      </c>
      <c r="G79" s="215"/>
      <c r="H79" s="215"/>
      <c r="I79" s="147"/>
      <c r="J79" s="216"/>
      <c r="K79" s="214"/>
      <c r="L79" s="216"/>
      <c r="M79" s="214"/>
      <c r="N79" s="214"/>
      <c r="O79" s="435"/>
      <c r="P79" s="135"/>
    </row>
    <row r="80" spans="1:16" s="414" customFormat="1" ht="22.5" customHeight="1">
      <c r="A80" s="143">
        <v>61</v>
      </c>
      <c r="B80" s="27" t="s">
        <v>79</v>
      </c>
      <c r="C80" s="144" t="s">
        <v>129</v>
      </c>
      <c r="D80" s="145" t="s">
        <v>143</v>
      </c>
      <c r="E80" s="146">
        <f t="shared" si="0"/>
        <v>6986759</v>
      </c>
      <c r="F80" s="271">
        <v>6986759</v>
      </c>
      <c r="G80" s="215"/>
      <c r="H80" s="215"/>
      <c r="I80" s="147"/>
      <c r="J80" s="147"/>
      <c r="K80" s="146"/>
      <c r="L80" s="146"/>
      <c r="M80" s="146"/>
      <c r="N80" s="146"/>
      <c r="O80" s="432"/>
      <c r="P80" s="135"/>
    </row>
    <row r="81" spans="1:16" s="414" customFormat="1" ht="22.5" customHeight="1">
      <c r="A81" s="143">
        <v>62</v>
      </c>
      <c r="B81" s="218" t="s">
        <v>233</v>
      </c>
      <c r="C81" s="212" t="s">
        <v>303</v>
      </c>
      <c r="D81" s="213" t="s">
        <v>143</v>
      </c>
      <c r="E81" s="146">
        <f t="shared" si="0"/>
        <v>8050619</v>
      </c>
      <c r="F81" s="271">
        <v>8050619</v>
      </c>
      <c r="G81" s="215"/>
      <c r="H81" s="215"/>
      <c r="I81" s="147"/>
      <c r="J81" s="216"/>
      <c r="K81" s="214"/>
      <c r="L81" s="214"/>
      <c r="M81" s="214"/>
      <c r="N81" s="214"/>
      <c r="O81" s="435"/>
      <c r="P81" s="135"/>
    </row>
    <row r="82" spans="1:16" s="12" customFormat="1" ht="28.5" customHeight="1">
      <c r="A82" s="41">
        <v>63</v>
      </c>
      <c r="B82" s="422" t="s">
        <v>234</v>
      </c>
      <c r="C82" s="423" t="s">
        <v>304</v>
      </c>
      <c r="D82" s="424" t="s">
        <v>143</v>
      </c>
      <c r="E82" s="44">
        <f t="shared" si="0"/>
        <v>7646829</v>
      </c>
      <c r="F82" s="312">
        <v>7646829</v>
      </c>
      <c r="G82" s="425"/>
      <c r="H82" s="425"/>
      <c r="I82" s="43"/>
      <c r="J82" s="426"/>
      <c r="K82" s="427"/>
      <c r="L82" s="427"/>
      <c r="M82" s="427"/>
      <c r="N82" s="427"/>
      <c r="O82" s="429">
        <v>-745000</v>
      </c>
      <c r="P82" s="11"/>
    </row>
    <row r="83" spans="1:16" s="12" customFormat="1" ht="28.5" customHeight="1">
      <c r="A83" s="41">
        <v>64</v>
      </c>
      <c r="B83" s="422" t="s">
        <v>235</v>
      </c>
      <c r="C83" s="423" t="s">
        <v>305</v>
      </c>
      <c r="D83" s="424" t="s">
        <v>143</v>
      </c>
      <c r="E83" s="44">
        <f t="shared" si="0"/>
        <v>4826259</v>
      </c>
      <c r="F83" s="312">
        <v>4826259</v>
      </c>
      <c r="G83" s="425"/>
      <c r="H83" s="425"/>
      <c r="I83" s="43"/>
      <c r="J83" s="426"/>
      <c r="K83" s="427"/>
      <c r="L83" s="427"/>
      <c r="M83" s="427"/>
      <c r="N83" s="427"/>
      <c r="O83" s="431"/>
      <c r="P83" s="11"/>
    </row>
    <row r="84" spans="1:16" s="12" customFormat="1" ht="28.5" customHeight="1">
      <c r="A84" s="41">
        <v>65</v>
      </c>
      <c r="B84" s="422" t="s">
        <v>236</v>
      </c>
      <c r="C84" s="423" t="s">
        <v>306</v>
      </c>
      <c r="D84" s="424" t="s">
        <v>143</v>
      </c>
      <c r="E84" s="44">
        <f t="shared" si="0"/>
        <v>10298880</v>
      </c>
      <c r="F84" s="312">
        <v>10298880</v>
      </c>
      <c r="G84" s="425"/>
      <c r="H84" s="425"/>
      <c r="I84" s="43"/>
      <c r="J84" s="426"/>
      <c r="K84" s="427"/>
      <c r="L84" s="427"/>
      <c r="M84" s="427"/>
      <c r="N84" s="427"/>
      <c r="O84" s="429">
        <v>-3129000</v>
      </c>
      <c r="P84" s="11"/>
    </row>
    <row r="85" spans="1:16" s="12" customFormat="1" ht="39.75" customHeight="1">
      <c r="A85" s="41">
        <v>66</v>
      </c>
      <c r="B85" s="422" t="s">
        <v>237</v>
      </c>
      <c r="C85" s="423" t="s">
        <v>307</v>
      </c>
      <c r="D85" s="424" t="s">
        <v>143</v>
      </c>
      <c r="E85" s="44">
        <f t="shared" ref="E85:E92" si="1">F85</f>
        <v>9093619</v>
      </c>
      <c r="F85" s="312">
        <v>9093619</v>
      </c>
      <c r="G85" s="425"/>
      <c r="H85" s="425"/>
      <c r="I85" s="43"/>
      <c r="J85" s="426"/>
      <c r="K85" s="427"/>
      <c r="L85" s="427"/>
      <c r="M85" s="427"/>
      <c r="N85" s="427"/>
      <c r="O85" s="436">
        <v>-1043000</v>
      </c>
      <c r="P85" s="11"/>
    </row>
    <row r="86" spans="1:16" s="12" customFormat="1" ht="28.5" customHeight="1">
      <c r="A86" s="41">
        <v>67</v>
      </c>
      <c r="B86" s="422" t="s">
        <v>238</v>
      </c>
      <c r="C86" s="423" t="s">
        <v>308</v>
      </c>
      <c r="D86" s="424" t="s">
        <v>143</v>
      </c>
      <c r="E86" s="44">
        <f t="shared" si="1"/>
        <v>8612347</v>
      </c>
      <c r="F86" s="312">
        <v>8612347</v>
      </c>
      <c r="G86" s="425"/>
      <c r="H86" s="425"/>
      <c r="I86" s="43"/>
      <c r="J86" s="426"/>
      <c r="K86" s="427"/>
      <c r="L86" s="427"/>
      <c r="M86" s="427"/>
      <c r="N86" s="427"/>
      <c r="O86" s="429" t="e">
        <f>E86-#REF!</f>
        <v>#REF!</v>
      </c>
      <c r="P86" s="11"/>
    </row>
    <row r="87" spans="1:16" s="414" customFormat="1" ht="22.5" customHeight="1">
      <c r="A87" s="143">
        <v>68</v>
      </c>
      <c r="B87" s="218" t="s">
        <v>239</v>
      </c>
      <c r="C87" s="212" t="s">
        <v>309</v>
      </c>
      <c r="D87" s="213" t="s">
        <v>143</v>
      </c>
      <c r="E87" s="146">
        <f t="shared" si="1"/>
        <v>9439083</v>
      </c>
      <c r="F87" s="271">
        <v>9439083</v>
      </c>
      <c r="G87" s="215"/>
      <c r="H87" s="215"/>
      <c r="I87" s="147"/>
      <c r="J87" s="216"/>
      <c r="K87" s="214"/>
      <c r="L87" s="214"/>
      <c r="M87" s="214"/>
      <c r="N87" s="214"/>
      <c r="O87" s="436"/>
      <c r="P87" s="135"/>
    </row>
    <row r="88" spans="1:16" s="414" customFormat="1" ht="27" customHeight="1">
      <c r="A88" s="143">
        <v>69</v>
      </c>
      <c r="B88" s="26" t="s">
        <v>52</v>
      </c>
      <c r="C88" s="144" t="s">
        <v>102</v>
      </c>
      <c r="D88" s="145" t="s">
        <v>143</v>
      </c>
      <c r="E88" s="146">
        <f t="shared" si="1"/>
        <v>3520796</v>
      </c>
      <c r="F88" s="271">
        <v>3520796</v>
      </c>
      <c r="G88" s="215"/>
      <c r="H88" s="215"/>
      <c r="I88" s="147"/>
      <c r="J88" s="147"/>
      <c r="K88" s="146"/>
      <c r="L88" s="146"/>
      <c r="M88" s="146"/>
      <c r="N88" s="146"/>
      <c r="O88" s="435"/>
      <c r="P88" s="135"/>
    </row>
    <row r="89" spans="1:16" s="414" customFormat="1" ht="22.5" customHeight="1">
      <c r="A89" s="143">
        <v>70</v>
      </c>
      <c r="B89" s="218" t="s">
        <v>240</v>
      </c>
      <c r="C89" s="212" t="s">
        <v>310</v>
      </c>
      <c r="D89" s="213" t="s">
        <v>143</v>
      </c>
      <c r="E89" s="146">
        <f t="shared" si="1"/>
        <v>6752829</v>
      </c>
      <c r="F89" s="271">
        <v>6752829</v>
      </c>
      <c r="G89" s="215"/>
      <c r="H89" s="215"/>
      <c r="I89" s="147"/>
      <c r="J89" s="216"/>
      <c r="K89" s="214"/>
      <c r="L89" s="214"/>
      <c r="M89" s="214"/>
      <c r="N89" s="214"/>
      <c r="O89" s="434"/>
      <c r="P89" s="135"/>
    </row>
    <row r="90" spans="1:16" s="414" customFormat="1" ht="22.5" customHeight="1">
      <c r="A90" s="143">
        <v>71</v>
      </c>
      <c r="B90" s="399" t="s">
        <v>564</v>
      </c>
      <c r="C90" s="400" t="s">
        <v>565</v>
      </c>
      <c r="D90" s="401" t="s">
        <v>143</v>
      </c>
      <c r="E90" s="146">
        <f t="shared" si="1"/>
        <v>4923109</v>
      </c>
      <c r="F90" s="402">
        <v>4923109</v>
      </c>
      <c r="G90" s="403"/>
      <c r="H90" s="403"/>
      <c r="I90" s="404"/>
      <c r="J90" s="405"/>
      <c r="K90" s="406"/>
      <c r="L90" s="406"/>
      <c r="M90" s="406"/>
      <c r="N90" s="406"/>
      <c r="O90" s="437"/>
      <c r="P90" s="135"/>
    </row>
    <row r="91" spans="1:16" s="414" customFormat="1" ht="22.5" customHeight="1">
      <c r="A91" s="143">
        <v>72</v>
      </c>
      <c r="B91" s="218" t="s">
        <v>241</v>
      </c>
      <c r="C91" s="222" t="s">
        <v>311</v>
      </c>
      <c r="D91" s="213" t="s">
        <v>143</v>
      </c>
      <c r="E91" s="146">
        <f t="shared" si="1"/>
        <v>5708113</v>
      </c>
      <c r="F91" s="271">
        <v>5708113</v>
      </c>
      <c r="G91" s="215"/>
      <c r="H91" s="215"/>
      <c r="I91" s="147"/>
      <c r="J91" s="216"/>
      <c r="K91" s="214"/>
      <c r="L91" s="216"/>
      <c r="M91" s="214"/>
      <c r="N91" s="214"/>
      <c r="O91" s="434"/>
      <c r="P91" s="135"/>
    </row>
    <row r="92" spans="1:16" s="414" customFormat="1" ht="22.5" customHeight="1">
      <c r="A92" s="143">
        <v>73</v>
      </c>
      <c r="B92" s="218" t="s">
        <v>242</v>
      </c>
      <c r="C92" s="212" t="s">
        <v>312</v>
      </c>
      <c r="D92" s="213" t="s">
        <v>143</v>
      </c>
      <c r="E92" s="146">
        <f t="shared" si="1"/>
        <v>7135759</v>
      </c>
      <c r="F92" s="271">
        <v>7135759</v>
      </c>
      <c r="G92" s="215"/>
      <c r="H92" s="215"/>
      <c r="I92" s="147"/>
      <c r="J92" s="216"/>
      <c r="K92" s="214"/>
      <c r="L92" s="216"/>
      <c r="M92" s="214"/>
      <c r="N92" s="214"/>
      <c r="O92" s="434"/>
      <c r="P92" s="135"/>
    </row>
    <row r="93" spans="1:16" s="414" customFormat="1" ht="18.75" customHeight="1">
      <c r="A93" s="223" t="s">
        <v>377</v>
      </c>
      <c r="B93" s="879" t="s">
        <v>378</v>
      </c>
      <c r="C93" s="879"/>
      <c r="D93" s="879"/>
      <c r="E93" s="224">
        <v>0</v>
      </c>
      <c r="F93" s="224"/>
      <c r="G93" s="224">
        <v>0</v>
      </c>
      <c r="H93" s="224">
        <v>0</v>
      </c>
      <c r="I93" s="224"/>
      <c r="J93" s="224"/>
      <c r="K93" s="224"/>
      <c r="L93" s="224"/>
      <c r="M93" s="224"/>
      <c r="N93" s="224"/>
      <c r="O93" s="225"/>
      <c r="P93" s="135"/>
    </row>
    <row r="94" spans="1:16" s="414" customFormat="1" ht="21.75" customHeight="1">
      <c r="A94" s="865" t="s">
        <v>638</v>
      </c>
      <c r="B94" s="865"/>
      <c r="C94" s="865"/>
      <c r="D94" s="865"/>
      <c r="E94" s="865"/>
      <c r="F94" s="865"/>
      <c r="G94" s="865"/>
      <c r="H94" s="865"/>
      <c r="I94" s="865"/>
      <c r="J94" s="865"/>
      <c r="K94" s="865"/>
      <c r="L94" s="865"/>
      <c r="M94" s="865"/>
      <c r="N94" s="865"/>
      <c r="O94" s="865"/>
      <c r="P94" s="344"/>
    </row>
    <row r="95" spans="1:16" s="414" customFormat="1" ht="22.5" customHeight="1">
      <c r="A95" s="861" t="s">
        <v>639</v>
      </c>
      <c r="B95" s="861"/>
      <c r="C95" s="861"/>
      <c r="D95" s="861"/>
      <c r="E95" s="862"/>
      <c r="F95" s="862"/>
      <c r="G95" s="862"/>
      <c r="H95" s="862"/>
      <c r="I95" s="862"/>
      <c r="J95" s="862"/>
      <c r="K95" s="862"/>
      <c r="L95" s="862"/>
      <c r="M95" s="862"/>
      <c r="N95" s="862"/>
      <c r="O95" s="862"/>
      <c r="P95" s="187"/>
    </row>
    <row r="96" spans="1:16" s="414" customFormat="1" ht="15.4" hidden="1" customHeight="1">
      <c r="A96" s="858" t="s">
        <v>27</v>
      </c>
      <c r="B96" s="863" t="s">
        <v>145</v>
      </c>
      <c r="C96" s="863"/>
      <c r="D96" s="858" t="s">
        <v>30</v>
      </c>
      <c r="E96" s="858"/>
      <c r="F96" s="858"/>
      <c r="G96" s="858"/>
      <c r="H96" s="858"/>
      <c r="I96" s="858"/>
      <c r="J96" s="858"/>
      <c r="K96" s="858"/>
      <c r="L96" s="858"/>
      <c r="M96" s="858" t="s">
        <v>40</v>
      </c>
      <c r="N96" s="864" t="s">
        <v>31</v>
      </c>
      <c r="O96" s="858" t="s">
        <v>9</v>
      </c>
      <c r="P96" s="187"/>
    </row>
    <row r="97" spans="1:17" s="414" customFormat="1" ht="53.25" hidden="1" customHeight="1">
      <c r="A97" s="858"/>
      <c r="B97" s="863"/>
      <c r="C97" s="863"/>
      <c r="D97" s="188" t="s">
        <v>32</v>
      </c>
      <c r="E97" s="189" t="s">
        <v>33</v>
      </c>
      <c r="F97" s="189"/>
      <c r="G97" s="189" t="s">
        <v>34</v>
      </c>
      <c r="H97" s="189" t="s">
        <v>34</v>
      </c>
      <c r="I97" s="189" t="s">
        <v>35</v>
      </c>
      <c r="J97" s="189" t="s">
        <v>413</v>
      </c>
      <c r="K97" s="189" t="s">
        <v>313</v>
      </c>
      <c r="L97" s="189" t="s">
        <v>414</v>
      </c>
      <c r="M97" s="858"/>
      <c r="N97" s="864"/>
      <c r="O97" s="858"/>
      <c r="P97" s="187"/>
    </row>
    <row r="98" spans="1:17" s="24" customFormat="1" ht="15.4" hidden="1" customHeight="1">
      <c r="A98" s="190" t="s">
        <v>37</v>
      </c>
      <c r="B98" s="853" t="s">
        <v>412</v>
      </c>
      <c r="C98" s="853"/>
      <c r="D98" s="191">
        <f t="shared" ref="D98:M98" si="2">SUM(D99:D104)</f>
        <v>0</v>
      </c>
      <c r="E98" s="191">
        <f t="shared" si="2"/>
        <v>0</v>
      </c>
      <c r="F98" s="191"/>
      <c r="G98" s="191">
        <f t="shared" ref="G98:H98" si="3">SUM(G99:G104)</f>
        <v>3.0000000000000027E-2</v>
      </c>
      <c r="H98" s="191">
        <f t="shared" si="3"/>
        <v>3.0000000000000027E-2</v>
      </c>
      <c r="I98" s="192">
        <f t="shared" si="2"/>
        <v>-1.0388000000000002</v>
      </c>
      <c r="J98" s="193">
        <f t="shared" si="2"/>
        <v>0.20299999999999999</v>
      </c>
      <c r="K98" s="191">
        <f t="shared" si="2"/>
        <v>0.5</v>
      </c>
      <c r="L98" s="194">
        <f t="shared" si="2"/>
        <v>-2.0019999999999998</v>
      </c>
      <c r="M98" s="195">
        <f t="shared" si="2"/>
        <v>-2.2777999999999996</v>
      </c>
      <c r="N98" s="184">
        <f>SUM(N99:N104)</f>
        <v>-3393921.9999999995</v>
      </c>
      <c r="O98" s="196"/>
      <c r="P98" s="184">
        <v>3438622</v>
      </c>
      <c r="Q98" s="25"/>
    </row>
    <row r="99" spans="1:17" s="414" customFormat="1" ht="15.4" hidden="1" customHeight="1">
      <c r="A99" s="197">
        <v>1</v>
      </c>
      <c r="B99" s="854" t="s">
        <v>235</v>
      </c>
      <c r="C99" s="854"/>
      <c r="D99" s="198"/>
      <c r="E99" s="198"/>
      <c r="F99" s="198"/>
      <c r="G99" s="198">
        <v>-0.5</v>
      </c>
      <c r="H99" s="198">
        <v>-0.5</v>
      </c>
      <c r="I99" s="199">
        <v>-1.3320000000000001</v>
      </c>
      <c r="J99" s="200"/>
      <c r="K99" s="201"/>
      <c r="L99" s="202"/>
      <c r="M99" s="195">
        <f>SUM(D99:L99)</f>
        <v>-2.3319999999999999</v>
      </c>
      <c r="N99" s="184">
        <f>M99*1490000</f>
        <v>-3474680</v>
      </c>
      <c r="O99" s="203" t="s">
        <v>415</v>
      </c>
      <c r="P99" s="187"/>
    </row>
    <row r="100" spans="1:17" s="414" customFormat="1" ht="15.4" hidden="1" customHeight="1">
      <c r="A100" s="197">
        <v>2</v>
      </c>
      <c r="B100" s="854" t="s">
        <v>224</v>
      </c>
      <c r="C100" s="854"/>
      <c r="D100" s="198"/>
      <c r="E100" s="198"/>
      <c r="F100" s="198"/>
      <c r="G100" s="198">
        <v>0.33</v>
      </c>
      <c r="H100" s="198">
        <v>0.33</v>
      </c>
      <c r="I100" s="199">
        <f>H100*40%</f>
        <v>0.13200000000000001</v>
      </c>
      <c r="J100" s="200"/>
      <c r="K100" s="204"/>
      <c r="L100" s="202"/>
      <c r="M100" s="195">
        <f t="shared" ref="M100:M104" si="4">SUM(D100:L100)</f>
        <v>0.79200000000000004</v>
      </c>
      <c r="N100" s="184">
        <f t="shared" ref="N100:N104" si="5">M100*1490000</f>
        <v>1180080</v>
      </c>
      <c r="O100" s="203" t="s">
        <v>148</v>
      </c>
      <c r="P100" s="187"/>
    </row>
    <row r="101" spans="1:17" s="414" customFormat="1" ht="15.4" hidden="1" customHeight="1">
      <c r="A101" s="197">
        <v>3</v>
      </c>
      <c r="B101" s="854" t="s">
        <v>176</v>
      </c>
      <c r="C101" s="854"/>
      <c r="D101" s="198"/>
      <c r="E101" s="198"/>
      <c r="F101" s="198"/>
      <c r="G101" s="198">
        <v>0.2</v>
      </c>
      <c r="H101" s="198">
        <v>0.2</v>
      </c>
      <c r="I101" s="199">
        <f>H101*40%</f>
        <v>8.0000000000000016E-2</v>
      </c>
      <c r="J101" s="201"/>
      <c r="K101" s="204"/>
      <c r="L101" s="202"/>
      <c r="M101" s="195">
        <f t="shared" si="4"/>
        <v>0.48000000000000004</v>
      </c>
      <c r="N101" s="184">
        <f t="shared" si="5"/>
        <v>715200</v>
      </c>
      <c r="O101" s="203" t="s">
        <v>148</v>
      </c>
      <c r="P101" s="187"/>
    </row>
    <row r="102" spans="1:17" s="414" customFormat="1" ht="15.4" hidden="1" customHeight="1">
      <c r="A102" s="197">
        <v>4</v>
      </c>
      <c r="B102" s="854" t="s">
        <v>208</v>
      </c>
      <c r="C102" s="854"/>
      <c r="D102" s="198"/>
      <c r="E102" s="198"/>
      <c r="F102" s="198"/>
      <c r="G102" s="198"/>
      <c r="H102" s="198"/>
      <c r="I102" s="199">
        <f>0.203*40%</f>
        <v>8.1200000000000008E-2</v>
      </c>
      <c r="J102" s="199">
        <f>4.06*5%</f>
        <v>0.20299999999999999</v>
      </c>
      <c r="K102" s="204"/>
      <c r="L102" s="202"/>
      <c r="M102" s="195">
        <f t="shared" si="4"/>
        <v>0.28420000000000001</v>
      </c>
      <c r="N102" s="184">
        <f t="shared" si="5"/>
        <v>423458</v>
      </c>
      <c r="O102" s="203" t="s">
        <v>148</v>
      </c>
      <c r="P102" s="187"/>
    </row>
    <row r="103" spans="1:17" s="414" customFormat="1" ht="15.4" hidden="1" customHeight="1">
      <c r="A103" s="197">
        <v>5</v>
      </c>
      <c r="B103" s="855" t="s">
        <v>199</v>
      </c>
      <c r="C103" s="855"/>
      <c r="D103" s="198"/>
      <c r="E103" s="198"/>
      <c r="F103" s="198"/>
      <c r="G103" s="198"/>
      <c r="H103" s="198"/>
      <c r="I103" s="199"/>
      <c r="J103" s="200"/>
      <c r="K103" s="205">
        <v>0.5</v>
      </c>
      <c r="L103" s="199">
        <f>-2.86*70%</f>
        <v>-2.0019999999999998</v>
      </c>
      <c r="M103" s="195">
        <f t="shared" si="4"/>
        <v>-1.5019999999999998</v>
      </c>
      <c r="N103" s="184">
        <f t="shared" si="5"/>
        <v>-2237979.9999999995</v>
      </c>
      <c r="O103" s="203" t="s">
        <v>416</v>
      </c>
      <c r="P103" s="187"/>
    </row>
    <row r="104" spans="1:17" s="414" customFormat="1" ht="15.4" hidden="1" customHeight="1">
      <c r="A104" s="197">
        <v>6</v>
      </c>
      <c r="B104" s="855"/>
      <c r="C104" s="855"/>
      <c r="D104" s="198"/>
      <c r="E104" s="198"/>
      <c r="F104" s="198"/>
      <c r="G104" s="198"/>
      <c r="H104" s="198"/>
      <c r="I104" s="199"/>
      <c r="J104" s="200"/>
      <c r="K104" s="204"/>
      <c r="L104" s="206"/>
      <c r="M104" s="195">
        <f t="shared" si="4"/>
        <v>0</v>
      </c>
      <c r="N104" s="184">
        <f t="shared" si="5"/>
        <v>0</v>
      </c>
      <c r="O104" s="203"/>
      <c r="P104" s="187"/>
    </row>
    <row r="105" spans="1:17" s="414" customFormat="1" ht="58.5" customHeight="1">
      <c r="A105" s="386" t="s">
        <v>602</v>
      </c>
      <c r="B105" s="386" t="s">
        <v>603</v>
      </c>
      <c r="C105" s="386" t="s">
        <v>31</v>
      </c>
      <c r="D105" s="198"/>
      <c r="E105" s="198"/>
      <c r="F105" s="198"/>
      <c r="G105" s="198"/>
      <c r="H105" s="198"/>
      <c r="I105" s="199"/>
      <c r="J105" s="200"/>
      <c r="K105" s="204"/>
      <c r="L105" s="206"/>
      <c r="M105" s="195"/>
      <c r="N105" s="184"/>
      <c r="O105" s="203"/>
      <c r="P105" s="187"/>
    </row>
    <row r="106" spans="1:17" s="414" customFormat="1" ht="15.4" customHeight="1">
      <c r="A106" s="389">
        <v>1</v>
      </c>
      <c r="B106" s="387" t="s">
        <v>604</v>
      </c>
      <c r="C106" s="388">
        <v>962614.5</v>
      </c>
      <c r="D106" s="198"/>
      <c r="E106" s="198"/>
      <c r="F106" s="198"/>
      <c r="G106" s="198"/>
      <c r="H106" s="198"/>
      <c r="I106" s="199"/>
      <c r="J106" s="200"/>
      <c r="K106" s="204"/>
      <c r="L106" s="206"/>
      <c r="M106" s="195"/>
      <c r="N106" s="184"/>
      <c r="O106" s="203"/>
      <c r="P106" s="187"/>
    </row>
    <row r="107" spans="1:17" s="414" customFormat="1" ht="15.4" hidden="1" customHeight="1">
      <c r="A107" s="384">
        <v>2</v>
      </c>
      <c r="B107" s="387" t="s">
        <v>615</v>
      </c>
      <c r="C107" s="385">
        <v>0</v>
      </c>
      <c r="D107" s="198"/>
      <c r="E107" s="198"/>
      <c r="F107" s="198"/>
      <c r="G107" s="198"/>
      <c r="H107" s="198"/>
      <c r="I107" s="199"/>
      <c r="J107" s="200"/>
      <c r="K107" s="204"/>
      <c r="L107" s="206"/>
      <c r="M107" s="195"/>
      <c r="N107" s="184"/>
      <c r="O107" s="203"/>
      <c r="P107" s="187"/>
    </row>
    <row r="108" spans="1:17" s="414" customFormat="1" ht="15.4" customHeight="1">
      <c r="A108" s="389">
        <v>2</v>
      </c>
      <c r="B108" s="387" t="s">
        <v>605</v>
      </c>
      <c r="C108" s="385">
        <v>0</v>
      </c>
      <c r="D108" s="198"/>
      <c r="E108" s="198"/>
      <c r="F108" s="198"/>
      <c r="G108" s="198"/>
      <c r="H108" s="198"/>
      <c r="I108" s="199"/>
      <c r="J108" s="200"/>
      <c r="K108" s="204"/>
      <c r="L108" s="206"/>
      <c r="M108" s="195"/>
      <c r="N108" s="184"/>
      <c r="O108" s="203"/>
      <c r="P108" s="187"/>
    </row>
    <row r="109" spans="1:17" s="414" customFormat="1" ht="15.4" customHeight="1">
      <c r="A109" s="384">
        <v>3</v>
      </c>
      <c r="B109" s="387" t="s">
        <v>617</v>
      </c>
      <c r="C109" s="385">
        <v>-9032380</v>
      </c>
      <c r="D109" s="198"/>
      <c r="E109" s="198"/>
      <c r="F109" s="198"/>
      <c r="G109" s="198"/>
      <c r="H109" s="198"/>
      <c r="I109" s="199"/>
      <c r="J109" s="200"/>
      <c r="K109" s="204"/>
      <c r="L109" s="206"/>
      <c r="M109" s="195"/>
      <c r="N109" s="184"/>
      <c r="O109" s="203"/>
      <c r="P109" s="187"/>
    </row>
    <row r="110" spans="1:17" s="414" customFormat="1" ht="15.4" hidden="1" customHeight="1">
      <c r="A110" s="389">
        <v>5</v>
      </c>
      <c r="B110" s="387" t="s">
        <v>618</v>
      </c>
      <c r="C110" s="385">
        <v>0</v>
      </c>
      <c r="D110" s="198"/>
      <c r="E110" s="198"/>
      <c r="F110" s="198"/>
      <c r="G110" s="198"/>
      <c r="H110" s="198"/>
      <c r="I110" s="199"/>
      <c r="J110" s="200"/>
      <c r="K110" s="204"/>
      <c r="L110" s="206"/>
      <c r="M110" s="195"/>
      <c r="N110" s="184"/>
      <c r="O110" s="203"/>
      <c r="P110" s="187"/>
    </row>
    <row r="111" spans="1:17" s="414" customFormat="1" ht="18.75" customHeight="1">
      <c r="A111" s="384">
        <v>4</v>
      </c>
      <c r="B111" s="387" t="s">
        <v>606</v>
      </c>
      <c r="C111" s="385">
        <v>435080.0000000298</v>
      </c>
      <c r="D111" s="180"/>
      <c r="E111" s="180"/>
      <c r="F111" s="180"/>
      <c r="G111" s="180"/>
      <c r="H111" s="180"/>
      <c r="I111" s="180"/>
      <c r="P111" s="187"/>
    </row>
    <row r="112" spans="1:17" s="414" customFormat="1" ht="18.75" hidden="1" customHeight="1">
      <c r="A112" s="389">
        <v>7</v>
      </c>
      <c r="B112" s="387" t="s">
        <v>619</v>
      </c>
      <c r="C112" s="385">
        <v>0</v>
      </c>
      <c r="D112" s="180"/>
      <c r="E112" s="180"/>
      <c r="F112" s="180"/>
      <c r="G112" s="180"/>
      <c r="H112" s="180"/>
      <c r="I112" s="180"/>
      <c r="J112" s="411"/>
      <c r="K112" s="411"/>
      <c r="L112" s="411"/>
      <c r="M112" s="411"/>
      <c r="N112" s="411"/>
      <c r="O112" s="411"/>
      <c r="P112" s="187"/>
    </row>
    <row r="113" spans="1:16" s="414" customFormat="1" ht="18.75" customHeight="1">
      <c r="A113" s="389">
        <v>5</v>
      </c>
      <c r="B113" s="387" t="s">
        <v>616</v>
      </c>
      <c r="C113" s="385">
        <v>-9387000</v>
      </c>
      <c r="D113" s="373">
        <f>C106+C108+C109+C111+C113</f>
        <v>-17021685.49999997</v>
      </c>
      <c r="E113" s="180"/>
      <c r="F113" s="180"/>
      <c r="G113" s="180"/>
      <c r="H113" s="180"/>
      <c r="I113" s="180"/>
      <c r="J113" s="411"/>
      <c r="K113" s="885" t="s">
        <v>625</v>
      </c>
      <c r="L113" s="885"/>
      <c r="M113" s="885"/>
      <c r="N113" s="885"/>
      <c r="O113" s="885"/>
      <c r="P113" s="885"/>
    </row>
    <row r="114" spans="1:16" s="414" customFormat="1" ht="15.4" customHeight="1">
      <c r="A114" s="857" t="s">
        <v>19</v>
      </c>
      <c r="B114" s="857"/>
      <c r="C114" s="857"/>
      <c r="E114" s="857" t="s">
        <v>20</v>
      </c>
      <c r="F114" s="857"/>
      <c r="G114" s="857"/>
      <c r="H114" s="857"/>
      <c r="I114" s="207"/>
      <c r="J114" s="857" t="s">
        <v>21</v>
      </c>
      <c r="K114" s="857"/>
      <c r="L114" s="857"/>
      <c r="M114" s="857"/>
      <c r="N114" s="857"/>
      <c r="O114" s="857"/>
      <c r="P114" s="187"/>
    </row>
    <row r="115" spans="1:16" s="414" customFormat="1" ht="15.4" customHeight="1">
      <c r="A115" s="180"/>
      <c r="B115" s="208"/>
      <c r="C115" s="209"/>
      <c r="E115" s="208"/>
      <c r="F115" s="208"/>
      <c r="G115" s="208"/>
      <c r="H115" s="208"/>
      <c r="I115" s="208"/>
      <c r="K115" s="208"/>
      <c r="L115" s="180"/>
      <c r="M115" s="208"/>
      <c r="N115" s="208"/>
      <c r="O115" s="208"/>
      <c r="P115" s="187"/>
    </row>
    <row r="116" spans="1:16" s="414" customFormat="1" ht="40.5" customHeight="1">
      <c r="A116" s="180"/>
      <c r="B116" s="180"/>
      <c r="C116" s="181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7"/>
    </row>
    <row r="117" spans="1:16" s="414" customFormat="1" ht="18" customHeight="1">
      <c r="A117" s="852" t="s">
        <v>568</v>
      </c>
      <c r="B117" s="852"/>
      <c r="C117" s="852"/>
      <c r="E117" s="852" t="s">
        <v>149</v>
      </c>
      <c r="F117" s="852"/>
      <c r="G117" s="852"/>
      <c r="H117" s="852"/>
      <c r="I117" s="210"/>
      <c r="J117" s="852" t="s">
        <v>43</v>
      </c>
      <c r="K117" s="852"/>
      <c r="L117" s="852"/>
      <c r="M117" s="852"/>
      <c r="N117" s="852"/>
      <c r="O117" s="852"/>
      <c r="P117" s="187"/>
    </row>
    <row r="118" spans="1:16" s="414" customFormat="1">
      <c r="A118" s="182"/>
      <c r="B118" s="182"/>
      <c r="C118" s="182"/>
      <c r="D118" s="183"/>
      <c r="E118" s="182"/>
      <c r="F118" s="182"/>
      <c r="G118" s="182"/>
      <c r="H118" s="182"/>
      <c r="I118" s="182"/>
      <c r="K118" s="179"/>
      <c r="L118" s="182"/>
      <c r="M118" s="182"/>
      <c r="N118" s="182"/>
      <c r="O118" s="179"/>
      <c r="P118" s="178"/>
    </row>
    <row r="119" spans="1:16" s="414" customFormat="1">
      <c r="A119" s="869" t="s">
        <v>22</v>
      </c>
      <c r="B119" s="869"/>
      <c r="C119" s="869"/>
      <c r="D119" s="869"/>
      <c r="E119" s="869"/>
      <c r="F119" s="869"/>
      <c r="G119" s="869"/>
      <c r="H119" s="869"/>
      <c r="I119" s="869"/>
      <c r="J119" s="869"/>
      <c r="K119" s="869"/>
      <c r="L119" s="869"/>
      <c r="M119" s="869"/>
      <c r="N119" s="869"/>
      <c r="O119" s="869"/>
      <c r="P119" s="178"/>
    </row>
    <row r="120" spans="1:16" s="414" customFormat="1">
      <c r="A120" s="182"/>
      <c r="B120" s="182"/>
      <c r="C120" s="182"/>
      <c r="D120" s="182"/>
      <c r="E120" s="182"/>
      <c r="F120" s="182"/>
      <c r="G120" s="182"/>
      <c r="H120" s="182"/>
      <c r="I120" s="870" t="s">
        <v>24</v>
      </c>
      <c r="J120" s="870"/>
      <c r="K120" s="870"/>
      <c r="L120" s="870"/>
      <c r="M120" s="870"/>
      <c r="N120" s="870"/>
      <c r="O120" s="870"/>
      <c r="P120" s="178"/>
    </row>
    <row r="121" spans="1:16" s="414" customFormat="1">
      <c r="A121" s="180"/>
      <c r="B121" s="871" t="s">
        <v>23</v>
      </c>
      <c r="C121" s="871"/>
      <c r="D121" s="871"/>
      <c r="E121" s="180"/>
      <c r="F121" s="180"/>
      <c r="G121" s="180"/>
      <c r="H121" s="180"/>
      <c r="I121" s="871" t="s">
        <v>39</v>
      </c>
      <c r="J121" s="871"/>
      <c r="K121" s="871"/>
      <c r="L121" s="871"/>
      <c r="M121" s="871"/>
      <c r="N121" s="871"/>
      <c r="O121" s="871"/>
      <c r="P121" s="178"/>
    </row>
    <row r="122" spans="1:16" s="414" customFormat="1">
      <c r="A122" s="179"/>
      <c r="B122" s="871"/>
      <c r="C122" s="871"/>
      <c r="D122" s="871"/>
      <c r="E122" s="180"/>
      <c r="F122" s="180"/>
      <c r="G122" s="180"/>
      <c r="H122" s="180"/>
      <c r="I122" s="871"/>
      <c r="J122" s="871"/>
      <c r="K122" s="871"/>
      <c r="L122" s="871"/>
      <c r="M122" s="871"/>
      <c r="N122" s="871"/>
      <c r="O122" s="871"/>
      <c r="P122" s="178"/>
    </row>
    <row r="123" spans="1:16" s="414" customFormat="1">
      <c r="A123" s="180"/>
      <c r="B123" s="180"/>
      <c r="C123" s="180"/>
      <c r="D123" s="180"/>
      <c r="E123" s="180"/>
      <c r="F123" s="180"/>
      <c r="G123" s="180"/>
      <c r="H123" s="180"/>
      <c r="I123" s="871"/>
      <c r="J123" s="871"/>
      <c r="K123" s="871"/>
      <c r="L123" s="871"/>
      <c r="M123" s="871"/>
      <c r="N123" s="871"/>
      <c r="O123" s="871"/>
      <c r="P123" s="178"/>
    </row>
    <row r="124" spans="1:16" s="414" customFormat="1">
      <c r="A124" s="872"/>
      <c r="B124" s="872"/>
      <c r="C124" s="872"/>
      <c r="D124" s="872"/>
      <c r="E124" s="872"/>
      <c r="F124" s="872"/>
      <c r="G124" s="872"/>
      <c r="H124" s="872"/>
      <c r="I124" s="872"/>
      <c r="J124" s="872"/>
      <c r="K124" s="873"/>
      <c r="L124" s="873"/>
      <c r="M124" s="873"/>
      <c r="N124" s="873"/>
      <c r="O124" s="873"/>
      <c r="P124" s="178"/>
    </row>
    <row r="125" spans="1:16" s="414" customFormat="1">
      <c r="C125" s="181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96:O97"/>
    <mergeCell ref="C17:D17"/>
    <mergeCell ref="B18:D18"/>
    <mergeCell ref="B19:D19"/>
    <mergeCell ref="B93:D93"/>
    <mergeCell ref="A94:O94"/>
    <mergeCell ref="A95:D95"/>
    <mergeCell ref="E95:O95"/>
    <mergeCell ref="A96:A97"/>
    <mergeCell ref="B96:C97"/>
    <mergeCell ref="D96:L96"/>
    <mergeCell ref="M96:M97"/>
    <mergeCell ref="N96:N97"/>
    <mergeCell ref="A117:C117"/>
    <mergeCell ref="E117:H117"/>
    <mergeCell ref="J117:O117"/>
    <mergeCell ref="B98:C98"/>
    <mergeCell ref="B99:C99"/>
    <mergeCell ref="B100:C100"/>
    <mergeCell ref="B101:C101"/>
    <mergeCell ref="B102:C102"/>
    <mergeCell ref="B103:C103"/>
    <mergeCell ref="B104:C104"/>
    <mergeCell ref="K113:P113"/>
    <mergeCell ref="A114:C114"/>
    <mergeCell ref="E114:H114"/>
    <mergeCell ref="J114:O114"/>
    <mergeCell ref="A119:O119"/>
    <mergeCell ref="I120:O120"/>
    <mergeCell ref="B121:D122"/>
    <mergeCell ref="I121:O123"/>
    <mergeCell ref="A124:J124"/>
    <mergeCell ref="K124:O124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 codeName="Sheet34">
    <tabColor rgb="FFFF0000"/>
  </sheetPr>
  <dimension ref="A1:R58"/>
  <sheetViews>
    <sheetView showGridLines="0" workbookViewId="0">
      <selection activeCell="A3" sqref="A3:N3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5" width="14.5" style="345" customWidth="1"/>
    <col min="6" max="6" width="16.33203125" style="345" bestFit="1" customWidth="1"/>
    <col min="7" max="8" width="12.5" style="345" hidden="1" customWidth="1"/>
    <col min="9" max="9" width="15.5" style="345" bestFit="1" customWidth="1"/>
    <col min="10" max="10" width="9.83203125" style="345" customWidth="1"/>
    <col min="11" max="11" width="8.1640625" style="345" bestFit="1" customWidth="1"/>
    <col min="12" max="12" width="11.1640625" style="345" customWidth="1"/>
    <col min="13" max="13" width="12" style="345" customWidth="1"/>
    <col min="14" max="14" width="11.33203125" style="345" customWidth="1"/>
    <col min="15" max="15" width="16.83203125" style="345" customWidth="1"/>
    <col min="16" max="16" width="13.1640625" style="345" customWidth="1"/>
    <col min="17" max="17" width="12" style="345" customWidth="1"/>
    <col min="18" max="16384" width="9.33203125" style="34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418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579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97.5" customHeight="1">
      <c r="A16" s="818"/>
      <c r="B16" s="818"/>
      <c r="C16" s="351" t="s">
        <v>17</v>
      </c>
      <c r="D16" s="351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575</v>
      </c>
      <c r="N16" s="246" t="s">
        <v>16</v>
      </c>
      <c r="O16" s="818"/>
      <c r="P16" s="6"/>
    </row>
    <row r="17" spans="1:16" ht="23.25" customHeight="1">
      <c r="A17" s="352">
        <v>1</v>
      </c>
      <c r="B17" s="352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24.75" customHeight="1">
      <c r="A18" s="31"/>
      <c r="B18" s="826" t="s">
        <v>7</v>
      </c>
      <c r="C18" s="826"/>
      <c r="D18" s="826"/>
      <c r="E18" s="32">
        <f>E19</f>
        <v>12000000</v>
      </c>
      <c r="F18" s="32">
        <f t="shared" ref="F18:I18" si="0">SUM(F20:F31)</f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/>
      <c r="K18" s="32"/>
      <c r="L18" s="32"/>
      <c r="M18" s="32">
        <f>M19</f>
        <v>12000000</v>
      </c>
      <c r="N18" s="32"/>
      <c r="O18" s="33"/>
      <c r="P18" s="6"/>
    </row>
    <row r="19" spans="1:16" ht="24.75" customHeight="1">
      <c r="A19" s="34" t="s">
        <v>25</v>
      </c>
      <c r="B19" s="814" t="s">
        <v>26</v>
      </c>
      <c r="C19" s="815"/>
      <c r="D19" s="816"/>
      <c r="E19" s="35">
        <f>SUM(E20:E34)</f>
        <v>12000000</v>
      </c>
      <c r="F19" s="35">
        <f t="shared" ref="F19:I19" si="1">SUM(F20:F31)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/>
      <c r="K19" s="35"/>
      <c r="L19" s="35"/>
      <c r="M19" s="35">
        <f>SUM(M20:M34)</f>
        <v>12000000</v>
      </c>
      <c r="N19" s="35"/>
      <c r="O19" s="36"/>
      <c r="P19" s="10"/>
    </row>
    <row r="20" spans="1:16" ht="24.75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M20</f>
        <v>800000</v>
      </c>
      <c r="F20" s="89"/>
      <c r="G20" s="89"/>
      <c r="H20" s="89"/>
      <c r="I20" s="40"/>
      <c r="J20" s="40"/>
      <c r="K20" s="35"/>
      <c r="L20" s="40"/>
      <c r="M20" s="275">
        <v>800000</v>
      </c>
      <c r="N20" s="35"/>
      <c r="O20" s="36"/>
      <c r="P20" s="10"/>
    </row>
    <row r="21" spans="1:16" ht="24.75" customHeight="1">
      <c r="A21" s="37">
        <v>2</v>
      </c>
      <c r="B21" s="91" t="s">
        <v>152</v>
      </c>
      <c r="C21" s="90" t="s">
        <v>162</v>
      </c>
      <c r="D21" s="39" t="s">
        <v>143</v>
      </c>
      <c r="E21" s="35">
        <f t="shared" ref="E21:E31" si="2">M21</f>
        <v>800000</v>
      </c>
      <c r="F21" s="89"/>
      <c r="G21" s="89"/>
      <c r="H21" s="89"/>
      <c r="I21" s="40"/>
      <c r="J21" s="40"/>
      <c r="K21" s="35"/>
      <c r="L21" s="40"/>
      <c r="M21" s="275">
        <v>800000</v>
      </c>
      <c r="N21" s="35"/>
      <c r="O21" s="36"/>
      <c r="P21" s="10"/>
    </row>
    <row r="22" spans="1:16" ht="24.75" customHeight="1">
      <c r="A22" s="37">
        <v>3</v>
      </c>
      <c r="B22" s="91" t="s">
        <v>153</v>
      </c>
      <c r="C22" s="90" t="s">
        <v>163</v>
      </c>
      <c r="D22" s="39" t="s">
        <v>143</v>
      </c>
      <c r="E22" s="35">
        <f t="shared" si="2"/>
        <v>800000</v>
      </c>
      <c r="F22" s="89"/>
      <c r="G22" s="89"/>
      <c r="H22" s="89"/>
      <c r="I22" s="40"/>
      <c r="J22" s="40"/>
      <c r="K22" s="35"/>
      <c r="L22" s="35"/>
      <c r="M22" s="275">
        <v>800000</v>
      </c>
      <c r="N22" s="35"/>
      <c r="O22" s="36"/>
      <c r="P22" s="10"/>
    </row>
    <row r="23" spans="1:16" ht="24.75" customHeight="1">
      <c r="A23" s="37">
        <v>4</v>
      </c>
      <c r="B23" s="92" t="s">
        <v>154</v>
      </c>
      <c r="C23" s="90" t="s">
        <v>164</v>
      </c>
      <c r="D23" s="39" t="s">
        <v>143</v>
      </c>
      <c r="E23" s="35">
        <f t="shared" si="2"/>
        <v>800000</v>
      </c>
      <c r="F23" s="89"/>
      <c r="G23" s="89"/>
      <c r="H23" s="89"/>
      <c r="I23" s="40"/>
      <c r="J23" s="40"/>
      <c r="K23" s="35"/>
      <c r="L23" s="35"/>
      <c r="M23" s="275">
        <v>800000</v>
      </c>
      <c r="N23" s="35"/>
      <c r="O23" s="36"/>
      <c r="P23" s="10"/>
    </row>
    <row r="24" spans="1:16" ht="24.75" customHeight="1">
      <c r="A24" s="37">
        <v>5</v>
      </c>
      <c r="B24" s="91" t="s">
        <v>155</v>
      </c>
      <c r="C24" s="90" t="s">
        <v>165</v>
      </c>
      <c r="D24" s="39" t="s">
        <v>143</v>
      </c>
      <c r="E24" s="35">
        <f t="shared" si="2"/>
        <v>800000</v>
      </c>
      <c r="F24" s="89"/>
      <c r="G24" s="89"/>
      <c r="H24" s="89"/>
      <c r="I24" s="40"/>
      <c r="J24" s="40"/>
      <c r="K24" s="35"/>
      <c r="L24" s="35"/>
      <c r="M24" s="275">
        <v>800000</v>
      </c>
      <c r="N24" s="35"/>
      <c r="O24" s="78"/>
      <c r="P24" s="10"/>
    </row>
    <row r="25" spans="1:16" ht="24.75" customHeight="1">
      <c r="A25" s="37">
        <v>6</v>
      </c>
      <c r="B25" s="91" t="s">
        <v>424</v>
      </c>
      <c r="C25" s="90" t="s">
        <v>425</v>
      </c>
      <c r="D25" s="39" t="s">
        <v>143</v>
      </c>
      <c r="E25" s="35">
        <f t="shared" si="2"/>
        <v>800000</v>
      </c>
      <c r="F25" s="89"/>
      <c r="G25" s="89"/>
      <c r="H25" s="89"/>
      <c r="I25" s="40"/>
      <c r="J25" s="40"/>
      <c r="K25" s="35"/>
      <c r="L25" s="35"/>
      <c r="M25" s="275">
        <v>800000</v>
      </c>
      <c r="N25" s="35"/>
      <c r="O25" s="78"/>
      <c r="P25" s="10"/>
    </row>
    <row r="26" spans="1:16" s="12" customFormat="1" ht="24.75" customHeight="1">
      <c r="A26" s="37">
        <v>7</v>
      </c>
      <c r="B26" s="91" t="s">
        <v>156</v>
      </c>
      <c r="C26" s="90" t="s">
        <v>166</v>
      </c>
      <c r="D26" s="39" t="s">
        <v>143</v>
      </c>
      <c r="E26" s="35">
        <f t="shared" si="2"/>
        <v>800000</v>
      </c>
      <c r="F26" s="89"/>
      <c r="G26" s="89"/>
      <c r="H26" s="89"/>
      <c r="I26" s="40"/>
      <c r="J26" s="43"/>
      <c r="K26" s="44"/>
      <c r="L26" s="44"/>
      <c r="M26" s="275">
        <v>800000</v>
      </c>
      <c r="N26" s="44"/>
      <c r="O26" s="45"/>
      <c r="P26" s="11"/>
    </row>
    <row r="27" spans="1:16" ht="24.75" customHeight="1">
      <c r="A27" s="37">
        <v>8</v>
      </c>
      <c r="B27" s="93" t="s">
        <v>149</v>
      </c>
      <c r="C27" s="90" t="s">
        <v>167</v>
      </c>
      <c r="D27" s="39" t="s">
        <v>143</v>
      </c>
      <c r="E27" s="35">
        <f t="shared" si="2"/>
        <v>800000</v>
      </c>
      <c r="F27" s="89"/>
      <c r="G27" s="89"/>
      <c r="H27" s="89"/>
      <c r="I27" s="40"/>
      <c r="J27" s="40"/>
      <c r="K27" s="35"/>
      <c r="L27" s="35"/>
      <c r="M27" s="275">
        <v>800000</v>
      </c>
      <c r="N27" s="35"/>
      <c r="O27" s="80"/>
      <c r="P27" s="10"/>
    </row>
    <row r="28" spans="1:16" ht="24.75" customHeight="1">
      <c r="A28" s="37">
        <v>9</v>
      </c>
      <c r="B28" s="91" t="s">
        <v>157</v>
      </c>
      <c r="C28" s="90" t="s">
        <v>168</v>
      </c>
      <c r="D28" s="39" t="s">
        <v>143</v>
      </c>
      <c r="E28" s="35">
        <f t="shared" si="2"/>
        <v>800000</v>
      </c>
      <c r="F28" s="89"/>
      <c r="G28" s="89"/>
      <c r="H28" s="89"/>
      <c r="I28" s="40"/>
      <c r="J28" s="40"/>
      <c r="K28" s="35"/>
      <c r="L28" s="35"/>
      <c r="M28" s="275">
        <v>800000</v>
      </c>
      <c r="N28" s="35"/>
      <c r="O28" s="36"/>
      <c r="P28" s="10"/>
    </row>
    <row r="29" spans="1:16" ht="24.75" customHeight="1">
      <c r="A29" s="37">
        <v>10</v>
      </c>
      <c r="B29" s="91" t="s">
        <v>158</v>
      </c>
      <c r="C29" s="90" t="s">
        <v>169</v>
      </c>
      <c r="D29" s="39" t="s">
        <v>143</v>
      </c>
      <c r="E29" s="35">
        <f t="shared" si="2"/>
        <v>800000</v>
      </c>
      <c r="F29" s="89"/>
      <c r="G29" s="89"/>
      <c r="H29" s="89"/>
      <c r="I29" s="40"/>
      <c r="J29" s="40"/>
      <c r="K29" s="35"/>
      <c r="L29" s="35"/>
      <c r="M29" s="275">
        <v>800000</v>
      </c>
      <c r="N29" s="35"/>
      <c r="O29" s="36"/>
      <c r="P29" s="10"/>
    </row>
    <row r="30" spans="1:16" ht="24.75" customHeight="1">
      <c r="A30" s="37">
        <v>11</v>
      </c>
      <c r="B30" s="91" t="s">
        <v>159</v>
      </c>
      <c r="C30" s="90" t="s">
        <v>170</v>
      </c>
      <c r="D30" s="39" t="s">
        <v>143</v>
      </c>
      <c r="E30" s="35">
        <f t="shared" si="2"/>
        <v>800000</v>
      </c>
      <c r="F30" s="89"/>
      <c r="G30" s="89"/>
      <c r="H30" s="89"/>
      <c r="I30" s="40"/>
      <c r="J30" s="40"/>
      <c r="K30" s="35"/>
      <c r="L30" s="35"/>
      <c r="M30" s="275">
        <v>800000</v>
      </c>
      <c r="N30" s="35"/>
      <c r="O30" s="80"/>
      <c r="P30" s="10"/>
    </row>
    <row r="31" spans="1:16" ht="24.75" customHeight="1">
      <c r="A31" s="37">
        <v>12</v>
      </c>
      <c r="B31" s="91" t="s">
        <v>160</v>
      </c>
      <c r="C31" s="90" t="s">
        <v>171</v>
      </c>
      <c r="D31" s="39" t="s">
        <v>143</v>
      </c>
      <c r="E31" s="35">
        <f t="shared" si="2"/>
        <v>800000</v>
      </c>
      <c r="F31" s="141"/>
      <c r="G31" s="141"/>
      <c r="H31" s="141"/>
      <c r="I31" s="40"/>
      <c r="J31" s="40"/>
      <c r="K31" s="35"/>
      <c r="L31" s="35"/>
      <c r="M31" s="275">
        <v>800000</v>
      </c>
      <c r="N31" s="35"/>
      <c r="O31" s="36"/>
      <c r="P31" s="89"/>
    </row>
    <row r="32" spans="1:16" ht="24.75" customHeight="1">
      <c r="A32" s="37">
        <v>13</v>
      </c>
      <c r="B32" s="92" t="s">
        <v>357</v>
      </c>
      <c r="C32" s="95" t="s">
        <v>370</v>
      </c>
      <c r="D32" s="39" t="s">
        <v>143</v>
      </c>
      <c r="E32" s="35">
        <f>M32</f>
        <v>800000</v>
      </c>
      <c r="F32" s="127"/>
      <c r="G32" s="127"/>
      <c r="H32" s="127"/>
      <c r="I32" s="40"/>
      <c r="J32" s="40"/>
      <c r="K32" s="35"/>
      <c r="L32" s="35"/>
      <c r="M32" s="275">
        <v>800000</v>
      </c>
      <c r="N32" s="35"/>
      <c r="O32" s="36"/>
      <c r="P32" s="89"/>
    </row>
    <row r="33" spans="1:17" ht="24.75" customHeight="1">
      <c r="A33" s="37">
        <v>14</v>
      </c>
      <c r="B33" s="126" t="s">
        <v>361</v>
      </c>
      <c r="C33" s="95" t="s">
        <v>374</v>
      </c>
      <c r="D33" s="39" t="s">
        <v>143</v>
      </c>
      <c r="E33" s="35">
        <f>M33</f>
        <v>800000</v>
      </c>
      <c r="F33" s="127"/>
      <c r="G33" s="127"/>
      <c r="H33" s="127"/>
      <c r="I33" s="40"/>
      <c r="J33" s="40"/>
      <c r="K33" s="35"/>
      <c r="L33" s="35"/>
      <c r="M33" s="275">
        <v>800000</v>
      </c>
      <c r="N33" s="35"/>
      <c r="O33" s="36"/>
      <c r="P33" s="89"/>
    </row>
    <row r="34" spans="1:17" ht="24.75" customHeight="1">
      <c r="A34" s="37">
        <v>15</v>
      </c>
      <c r="B34" s="92" t="s">
        <v>358</v>
      </c>
      <c r="C34" s="95" t="s">
        <v>371</v>
      </c>
      <c r="D34" s="39" t="s">
        <v>143</v>
      </c>
      <c r="E34" s="35">
        <f>M34</f>
        <v>800000</v>
      </c>
      <c r="F34" s="127"/>
      <c r="G34" s="127"/>
      <c r="H34" s="127"/>
      <c r="I34" s="40"/>
      <c r="J34" s="40"/>
      <c r="K34" s="35"/>
      <c r="L34" s="35"/>
      <c r="M34" s="275">
        <v>800000</v>
      </c>
      <c r="N34" s="35"/>
      <c r="O34" s="36"/>
      <c r="P34" s="89"/>
    </row>
    <row r="35" spans="1:17" ht="24.75" customHeight="1">
      <c r="A35" s="140" t="s">
        <v>377</v>
      </c>
      <c r="B35" s="866" t="s">
        <v>378</v>
      </c>
      <c r="C35" s="867"/>
      <c r="D35" s="868"/>
      <c r="E35" s="46">
        <v>0</v>
      </c>
      <c r="F35" s="46"/>
      <c r="G35" s="46">
        <v>0</v>
      </c>
      <c r="H35" s="46">
        <v>0</v>
      </c>
      <c r="I35" s="46"/>
      <c r="J35" s="46"/>
      <c r="K35" s="46"/>
      <c r="L35" s="46"/>
      <c r="M35" s="46"/>
      <c r="N35" s="46"/>
      <c r="O35" s="170"/>
      <c r="P35" s="89" t="e">
        <f>H18-#REF!</f>
        <v>#REF!</v>
      </c>
      <c r="Q35" s="136"/>
    </row>
    <row r="36" spans="1:17" ht="19.5" customHeight="1">
      <c r="A36" s="890" t="s">
        <v>590</v>
      </c>
      <c r="B36" s="890"/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  <c r="O36" s="890"/>
      <c r="P36" s="89" t="e">
        <f>E18-#REF!</f>
        <v>#REF!</v>
      </c>
    </row>
    <row r="37" spans="1:17" ht="19.5" customHeight="1">
      <c r="A37" s="828" t="s">
        <v>445</v>
      </c>
      <c r="B37" s="828"/>
      <c r="C37" s="828"/>
      <c r="D37" s="828"/>
      <c r="E37" s="829"/>
      <c r="F37" s="829"/>
      <c r="G37" s="829"/>
      <c r="H37" s="829"/>
      <c r="I37" s="829"/>
      <c r="J37" s="829"/>
      <c r="K37" s="829"/>
      <c r="L37" s="829"/>
      <c r="M37" s="829"/>
      <c r="N37" s="829"/>
      <c r="O37" s="829"/>
      <c r="P37" s="89" t="e">
        <f>H18-#REF!</f>
        <v>#REF!</v>
      </c>
    </row>
    <row r="38" spans="1:17" hidden="1">
      <c r="A38" s="830" t="s">
        <v>27</v>
      </c>
      <c r="B38" s="831" t="s">
        <v>145</v>
      </c>
      <c r="C38" s="832"/>
      <c r="D38" s="835" t="s">
        <v>30</v>
      </c>
      <c r="E38" s="836"/>
      <c r="F38" s="836"/>
      <c r="G38" s="836"/>
      <c r="H38" s="836"/>
      <c r="I38" s="836"/>
      <c r="J38" s="836"/>
      <c r="K38" s="836"/>
      <c r="L38" s="837"/>
      <c r="M38" s="838" t="s">
        <v>40</v>
      </c>
      <c r="N38" s="840" t="s">
        <v>31</v>
      </c>
      <c r="O38" s="838" t="s">
        <v>9</v>
      </c>
      <c r="P38" s="6"/>
    </row>
    <row r="39" spans="1:17" ht="25.5" hidden="1">
      <c r="A39" s="830"/>
      <c r="B39" s="833"/>
      <c r="C39" s="834"/>
      <c r="D39" s="48" t="s">
        <v>32</v>
      </c>
      <c r="E39" s="49" t="s">
        <v>33</v>
      </c>
      <c r="F39" s="49"/>
      <c r="G39" s="49" t="s">
        <v>34</v>
      </c>
      <c r="H39" s="49" t="s">
        <v>34</v>
      </c>
      <c r="I39" s="49" t="s">
        <v>35</v>
      </c>
      <c r="J39" s="49" t="s">
        <v>147</v>
      </c>
      <c r="K39" s="49" t="s">
        <v>36</v>
      </c>
      <c r="L39" s="49" t="s">
        <v>146</v>
      </c>
      <c r="M39" s="839"/>
      <c r="N39" s="840"/>
      <c r="O39" s="839"/>
      <c r="P39" s="6"/>
    </row>
    <row r="40" spans="1:17" s="24" customFormat="1" hidden="1">
      <c r="A40" s="50" t="s">
        <v>37</v>
      </c>
      <c r="B40" s="842" t="s">
        <v>412</v>
      </c>
      <c r="C40" s="843"/>
      <c r="D40" s="51">
        <f t="shared" ref="D40:N40" si="3">SUM(D41:D46)</f>
        <v>0</v>
      </c>
      <c r="E40" s="51">
        <f t="shared" si="3"/>
        <v>0</v>
      </c>
      <c r="F40" s="51"/>
      <c r="G40" s="51">
        <f t="shared" ref="G40" si="4">SUM(G41:G46)</f>
        <v>0</v>
      </c>
      <c r="H40" s="51">
        <f t="shared" si="3"/>
        <v>0</v>
      </c>
      <c r="I40" s="52">
        <f t="shared" si="3"/>
        <v>0</v>
      </c>
      <c r="J40" s="53">
        <f t="shared" si="3"/>
        <v>0</v>
      </c>
      <c r="K40" s="51">
        <f t="shared" si="3"/>
        <v>0</v>
      </c>
      <c r="L40" s="54">
        <f t="shared" si="3"/>
        <v>0</v>
      </c>
      <c r="M40" s="55">
        <f t="shared" si="3"/>
        <v>0</v>
      </c>
      <c r="N40" s="56">
        <f t="shared" si="3"/>
        <v>0</v>
      </c>
      <c r="O40" s="57"/>
      <c r="P40" s="23"/>
      <c r="Q40" s="25">
        <f>N40-P40</f>
        <v>0</v>
      </c>
    </row>
    <row r="41" spans="1:17" hidden="1">
      <c r="A41" s="58"/>
      <c r="B41" s="844"/>
      <c r="C41" s="845"/>
      <c r="D41" s="59"/>
      <c r="E41" s="59"/>
      <c r="F41" s="59"/>
      <c r="G41" s="59"/>
      <c r="H41" s="59"/>
      <c r="I41" s="60"/>
      <c r="J41" s="61"/>
      <c r="K41" s="62"/>
      <c r="L41" s="63"/>
      <c r="M41" s="64"/>
      <c r="N41" s="65"/>
      <c r="O41" s="77"/>
      <c r="P41" s="6"/>
    </row>
    <row r="42" spans="1:17" hidden="1">
      <c r="A42" s="58"/>
      <c r="B42" s="844"/>
      <c r="C42" s="845"/>
      <c r="D42" s="59"/>
      <c r="E42" s="59"/>
      <c r="F42" s="59"/>
      <c r="G42" s="59"/>
      <c r="H42" s="59"/>
      <c r="I42" s="60"/>
      <c r="J42" s="61"/>
      <c r="K42" s="67"/>
      <c r="L42" s="68"/>
      <c r="M42" s="64"/>
      <c r="N42" s="65"/>
      <c r="O42" s="66"/>
      <c r="P42" s="6"/>
    </row>
    <row r="43" spans="1:17" hidden="1">
      <c r="A43" s="58"/>
      <c r="B43" s="844"/>
      <c r="C43" s="845"/>
      <c r="D43" s="59"/>
      <c r="E43" s="59"/>
      <c r="F43" s="59"/>
      <c r="G43" s="59"/>
      <c r="H43" s="59"/>
      <c r="I43" s="60"/>
      <c r="J43" s="62"/>
      <c r="K43" s="67"/>
      <c r="L43" s="68"/>
      <c r="M43" s="64"/>
      <c r="N43" s="65"/>
      <c r="O43" s="66"/>
      <c r="P43" s="6"/>
    </row>
    <row r="44" spans="1:17" hidden="1">
      <c r="A44" s="58"/>
      <c r="B44" s="844"/>
      <c r="C44" s="845"/>
      <c r="D44" s="59"/>
      <c r="E44" s="59"/>
      <c r="F44" s="59"/>
      <c r="G44" s="59"/>
      <c r="H44" s="59"/>
      <c r="I44" s="60"/>
      <c r="J44" s="61"/>
      <c r="K44" s="67"/>
      <c r="L44" s="68"/>
      <c r="M44" s="64"/>
      <c r="N44" s="65"/>
      <c r="O44" s="66"/>
      <c r="P44" s="6"/>
    </row>
    <row r="45" spans="1:17" hidden="1">
      <c r="A45" s="58"/>
      <c r="B45" s="846"/>
      <c r="C45" s="846"/>
      <c r="D45" s="59"/>
      <c r="E45" s="59"/>
      <c r="F45" s="59"/>
      <c r="G45" s="59"/>
      <c r="H45" s="59"/>
      <c r="I45" s="60"/>
      <c r="J45" s="61"/>
      <c r="K45" s="67"/>
      <c r="L45" s="68"/>
      <c r="M45" s="64"/>
      <c r="N45" s="65"/>
      <c r="O45" s="66"/>
      <c r="P45" s="6"/>
    </row>
    <row r="46" spans="1:17" hidden="1">
      <c r="A46" s="69"/>
      <c r="B46" s="847"/>
      <c r="C46" s="847"/>
      <c r="D46" s="70"/>
      <c r="E46" s="70"/>
      <c r="F46" s="70"/>
      <c r="G46" s="70"/>
      <c r="H46" s="70"/>
      <c r="I46" s="71"/>
      <c r="J46" s="72"/>
      <c r="K46" s="73"/>
      <c r="L46" s="74"/>
      <c r="M46" s="75"/>
      <c r="N46" s="76"/>
      <c r="O46" s="77"/>
      <c r="P46" s="6"/>
    </row>
    <row r="47" spans="1:17">
      <c r="A47" s="17"/>
      <c r="B47" s="17"/>
      <c r="C47" s="17"/>
      <c r="D47" s="17"/>
      <c r="E47" s="17"/>
      <c r="F47" s="17"/>
      <c r="G47" s="17"/>
      <c r="H47" s="17"/>
      <c r="I47" s="17"/>
      <c r="J47" s="848" t="s">
        <v>438</v>
      </c>
      <c r="K47" s="848"/>
      <c r="L47" s="848"/>
      <c r="M47" s="848"/>
      <c r="N47" s="848"/>
      <c r="O47" s="848"/>
      <c r="P47" s="6"/>
    </row>
    <row r="48" spans="1:17" ht="15.4" customHeight="1">
      <c r="A48" s="812" t="s">
        <v>19</v>
      </c>
      <c r="B48" s="812"/>
      <c r="C48" s="812"/>
      <c r="E48" s="812" t="s">
        <v>20</v>
      </c>
      <c r="F48" s="812"/>
      <c r="G48" s="812"/>
      <c r="H48" s="812"/>
      <c r="I48" s="2"/>
      <c r="J48" s="812" t="s">
        <v>21</v>
      </c>
      <c r="K48" s="812"/>
      <c r="L48" s="812"/>
      <c r="M48" s="812"/>
      <c r="N48" s="812"/>
      <c r="O48" s="812"/>
      <c r="P48" s="6"/>
    </row>
    <row r="49" spans="1:16" ht="15.4" customHeight="1">
      <c r="A49" s="7"/>
      <c r="B49" s="3"/>
      <c r="C49" s="13"/>
      <c r="E49" s="3"/>
      <c r="F49" s="3"/>
      <c r="G49" s="3"/>
      <c r="H49" s="3"/>
      <c r="I49" s="3"/>
      <c r="K49" s="3"/>
      <c r="L49" s="7"/>
      <c r="M49" s="3"/>
      <c r="N49" s="3"/>
      <c r="O49" s="3"/>
      <c r="P49" s="6"/>
    </row>
    <row r="50" spans="1:16" ht="40.5" customHeight="1">
      <c r="A50" s="7"/>
      <c r="B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6"/>
    </row>
    <row r="51" spans="1:16" ht="18" customHeight="1">
      <c r="A51" s="841" t="s">
        <v>568</v>
      </c>
      <c r="B51" s="841"/>
      <c r="C51" s="841"/>
      <c r="E51" s="841" t="s">
        <v>149</v>
      </c>
      <c r="F51" s="841"/>
      <c r="G51" s="841"/>
      <c r="H51" s="841"/>
      <c r="I51" s="19"/>
      <c r="J51" s="841" t="s">
        <v>43</v>
      </c>
      <c r="K51" s="841"/>
      <c r="L51" s="841"/>
      <c r="M51" s="841"/>
      <c r="N51" s="841"/>
      <c r="O51" s="841"/>
      <c r="P51" s="6"/>
    </row>
    <row r="52" spans="1:16" ht="6.75" customHeight="1">
      <c r="A52" s="5"/>
      <c r="B52" s="5"/>
      <c r="C52" s="5"/>
      <c r="D52" s="4"/>
      <c r="E52" s="5"/>
      <c r="F52" s="5"/>
      <c r="G52" s="5"/>
      <c r="H52" s="5"/>
      <c r="I52" s="5"/>
      <c r="K52" s="2"/>
      <c r="L52" s="5"/>
      <c r="M52" s="5"/>
      <c r="N52" s="5"/>
      <c r="O52" s="2"/>
      <c r="P52" s="6"/>
    </row>
    <row r="53" spans="1:16" ht="26.25" customHeight="1">
      <c r="A53" s="849" t="s">
        <v>22</v>
      </c>
      <c r="B53" s="849"/>
      <c r="C53" s="849"/>
      <c r="D53" s="849"/>
      <c r="E53" s="849"/>
      <c r="F53" s="849"/>
      <c r="G53" s="849"/>
      <c r="H53" s="849"/>
      <c r="I53" s="849"/>
      <c r="J53" s="849"/>
      <c r="K53" s="849"/>
      <c r="L53" s="849"/>
      <c r="M53" s="849"/>
      <c r="N53" s="849"/>
      <c r="O53" s="849"/>
      <c r="P53" s="6"/>
    </row>
    <row r="54" spans="1:16" ht="15.4" customHeight="1">
      <c r="A54" s="5"/>
      <c r="B54" s="5"/>
      <c r="C54" s="5"/>
      <c r="D54" s="5"/>
      <c r="E54" s="5"/>
      <c r="F54" s="5"/>
      <c r="G54" s="5"/>
      <c r="H54" s="5"/>
      <c r="I54" s="850" t="s">
        <v>24</v>
      </c>
      <c r="J54" s="850"/>
      <c r="K54" s="850"/>
      <c r="L54" s="850"/>
      <c r="M54" s="850"/>
      <c r="N54" s="850"/>
      <c r="O54" s="850"/>
      <c r="P54" s="6"/>
    </row>
    <row r="55" spans="1:16" ht="15.75" customHeight="1">
      <c r="A55" s="7"/>
      <c r="B55" s="812" t="s">
        <v>23</v>
      </c>
      <c r="C55" s="812"/>
      <c r="D55" s="812"/>
      <c r="E55" s="7"/>
      <c r="F55" s="7"/>
      <c r="G55" s="7"/>
      <c r="H55" s="7"/>
      <c r="I55" s="812" t="s">
        <v>39</v>
      </c>
      <c r="J55" s="812"/>
      <c r="K55" s="812"/>
      <c r="L55" s="812"/>
      <c r="M55" s="812"/>
      <c r="N55" s="812"/>
      <c r="O55" s="812"/>
      <c r="P55" s="6"/>
    </row>
    <row r="56" spans="1:16" ht="18.75" customHeight="1">
      <c r="A56" s="2"/>
      <c r="B56" s="812"/>
      <c r="C56" s="812"/>
      <c r="D56" s="812"/>
      <c r="E56" s="7"/>
      <c r="F56" s="7"/>
      <c r="G56" s="7"/>
      <c r="H56" s="7"/>
      <c r="I56" s="812"/>
      <c r="J56" s="812"/>
      <c r="K56" s="812"/>
      <c r="L56" s="812"/>
      <c r="M56" s="812"/>
      <c r="N56" s="812"/>
      <c r="O56" s="812"/>
      <c r="P56" s="6"/>
    </row>
    <row r="57" spans="1:16" ht="12.75" customHeight="1">
      <c r="A57" s="7"/>
      <c r="B57" s="7"/>
      <c r="C57" s="7"/>
      <c r="D57" s="7"/>
      <c r="E57" s="7"/>
      <c r="F57" s="7"/>
      <c r="G57" s="7"/>
      <c r="H57" s="7"/>
      <c r="I57" s="812"/>
      <c r="J57" s="812"/>
      <c r="K57" s="812"/>
      <c r="L57" s="812"/>
      <c r="M57" s="812"/>
      <c r="N57" s="812"/>
      <c r="O57" s="812"/>
      <c r="P57" s="6"/>
    </row>
    <row r="58" spans="1:16" ht="15.4" customHeight="1">
      <c r="A58" s="809"/>
      <c r="B58" s="809"/>
      <c r="C58" s="809"/>
      <c r="D58" s="809"/>
      <c r="E58" s="809"/>
      <c r="F58" s="809"/>
      <c r="G58" s="809"/>
      <c r="H58" s="809"/>
      <c r="I58" s="809"/>
      <c r="J58" s="809"/>
      <c r="K58" s="851"/>
      <c r="L58" s="851"/>
      <c r="M58" s="851"/>
      <c r="N58" s="851"/>
      <c r="O58" s="851"/>
      <c r="P58" s="6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38:O39"/>
    <mergeCell ref="C17:D17"/>
    <mergeCell ref="B18:D18"/>
    <mergeCell ref="B19:D19"/>
    <mergeCell ref="B35:D35"/>
    <mergeCell ref="A36:O36"/>
    <mergeCell ref="A37:D37"/>
    <mergeCell ref="E37:O37"/>
    <mergeCell ref="A38:A39"/>
    <mergeCell ref="B38:C39"/>
    <mergeCell ref="D38:L38"/>
    <mergeCell ref="M38:M39"/>
    <mergeCell ref="N38:N39"/>
    <mergeCell ref="A51:C51"/>
    <mergeCell ref="E51:H51"/>
    <mergeCell ref="J51:O51"/>
    <mergeCell ref="B40:C40"/>
    <mergeCell ref="B41:C41"/>
    <mergeCell ref="B42:C42"/>
    <mergeCell ref="B43:C43"/>
    <mergeCell ref="B44:C44"/>
    <mergeCell ref="B45:C45"/>
    <mergeCell ref="B46:C46"/>
    <mergeCell ref="J47:O47"/>
    <mergeCell ref="A48:C48"/>
    <mergeCell ref="E48:H48"/>
    <mergeCell ref="J48:O48"/>
    <mergeCell ref="A53:O53"/>
    <mergeCell ref="I54:O54"/>
    <mergeCell ref="B55:D56"/>
    <mergeCell ref="I55:O57"/>
    <mergeCell ref="A58:J58"/>
    <mergeCell ref="K58:O58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35">
    <tabColor rgb="FF00B050"/>
  </sheetPr>
  <dimension ref="A1:R60"/>
  <sheetViews>
    <sheetView showGridLines="0" topLeftCell="A27" workbookViewId="0">
      <selection activeCell="N35" sqref="N35"/>
    </sheetView>
  </sheetViews>
  <sheetFormatPr defaultRowHeight="15.75"/>
  <cols>
    <col min="1" max="1" width="6.6640625" style="631" customWidth="1"/>
    <col min="2" max="2" width="32.5" style="631" customWidth="1"/>
    <col min="3" max="3" width="19.1640625" style="8" customWidth="1"/>
    <col min="4" max="4" width="36" style="631" customWidth="1"/>
    <col min="5" max="5" width="14.5" style="631" customWidth="1"/>
    <col min="6" max="6" width="16.33203125" style="631" bestFit="1" customWidth="1"/>
    <col min="7" max="8" width="12.5" style="631" hidden="1" customWidth="1"/>
    <col min="9" max="9" width="15.5" style="631" bestFit="1" customWidth="1"/>
    <col min="10" max="10" width="9.83203125" style="631" customWidth="1"/>
    <col min="11" max="11" width="8.1640625" style="631" bestFit="1" customWidth="1"/>
    <col min="12" max="12" width="11.1640625" style="631" customWidth="1"/>
    <col min="13" max="13" width="9.83203125" style="631" bestFit="1" customWidth="1"/>
    <col min="14" max="14" width="11.33203125" style="631" customWidth="1"/>
    <col min="15" max="15" width="16.83203125" style="631" customWidth="1"/>
    <col min="16" max="16" width="13.1640625" style="631" customWidth="1"/>
    <col min="17" max="17" width="12" style="631" customWidth="1"/>
    <col min="18" max="16384" width="9.33203125" style="63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703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732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32" t="s">
        <v>17</v>
      </c>
      <c r="D16" s="632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637">
        <v>1</v>
      </c>
      <c r="B17" s="637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SUM(E20:E31)</f>
        <v>66429341</v>
      </c>
      <c r="F18" s="32">
        <f t="shared" si="0"/>
        <v>66429341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SUM(E20:E31)</f>
        <v>66429341</v>
      </c>
      <c r="F19" s="35">
        <f t="shared" ref="F19:O19" si="1">SUM(F20:F31)</f>
        <v>66429341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/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35">
        <f t="shared" ref="E21:E3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/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35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/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35">
        <f t="shared" si="2"/>
        <v>5273259</v>
      </c>
      <c r="F23" s="89">
        <v>5273259</v>
      </c>
      <c r="G23" s="89"/>
      <c r="H23" s="89"/>
      <c r="I23" s="40"/>
      <c r="J23" s="40"/>
      <c r="K23" s="35"/>
      <c r="L23" s="35"/>
      <c r="M23" s="35"/>
      <c r="N23" s="35"/>
      <c r="O23" s="448"/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35">
        <f t="shared" si="2"/>
        <v>4930410</v>
      </c>
      <c r="F24" s="89">
        <v>4930410</v>
      </c>
      <c r="G24" s="89"/>
      <c r="H24" s="89"/>
      <c r="I24" s="40"/>
      <c r="J24" s="40"/>
      <c r="K24" s="35"/>
      <c r="L24" s="35"/>
      <c r="M24" s="35"/>
      <c r="N24" s="35"/>
      <c r="O24" s="448"/>
      <c r="P24" s="10"/>
    </row>
    <row r="25" spans="1:16" ht="30" customHeight="1">
      <c r="A25" s="37">
        <v>6</v>
      </c>
      <c r="B25" s="91" t="s">
        <v>424</v>
      </c>
      <c r="C25" s="90" t="s">
        <v>425</v>
      </c>
      <c r="D25" s="39" t="s">
        <v>143</v>
      </c>
      <c r="E25" s="35">
        <f t="shared" si="2"/>
        <v>4402950</v>
      </c>
      <c r="F25" s="89">
        <v>4402950</v>
      </c>
      <c r="G25" s="89"/>
      <c r="H25" s="89"/>
      <c r="I25" s="40"/>
      <c r="J25" s="40"/>
      <c r="K25" s="35"/>
      <c r="L25" s="35"/>
      <c r="M25" s="35"/>
      <c r="N25" s="35"/>
      <c r="O25" s="448"/>
      <c r="P25" s="10"/>
    </row>
    <row r="26" spans="1:16" s="12" customFormat="1" ht="30" customHeight="1">
      <c r="A26" s="37">
        <v>7</v>
      </c>
      <c r="B26" s="91" t="s">
        <v>156</v>
      </c>
      <c r="C26" s="90" t="s">
        <v>166</v>
      </c>
      <c r="D26" s="39" t="s">
        <v>143</v>
      </c>
      <c r="E26" s="35">
        <f t="shared" si="2"/>
        <v>4894799</v>
      </c>
      <c r="F26" s="89">
        <v>4894799</v>
      </c>
      <c r="G26" s="89"/>
      <c r="H26" s="89"/>
      <c r="I26" s="40"/>
      <c r="J26" s="43"/>
      <c r="K26" s="44"/>
      <c r="L26" s="44"/>
      <c r="M26" s="44"/>
      <c r="N26" s="44"/>
      <c r="O26" s="448"/>
      <c r="P26" s="11"/>
    </row>
    <row r="27" spans="1:16" ht="30" customHeight="1">
      <c r="A27" s="37">
        <v>8</v>
      </c>
      <c r="B27" s="93" t="s">
        <v>149</v>
      </c>
      <c r="C27" s="90" t="s">
        <v>167</v>
      </c>
      <c r="D27" s="39" t="s">
        <v>143</v>
      </c>
      <c r="E27" s="35">
        <f t="shared" si="2"/>
        <v>7404183</v>
      </c>
      <c r="F27" s="89">
        <v>7404183</v>
      </c>
      <c r="G27" s="89"/>
      <c r="H27" s="89"/>
      <c r="I27" s="40"/>
      <c r="J27" s="40"/>
      <c r="K27" s="35"/>
      <c r="L27" s="35"/>
      <c r="M27" s="35"/>
      <c r="N27" s="35"/>
      <c r="O27" s="448"/>
      <c r="P27" s="10"/>
    </row>
    <row r="28" spans="1:16" ht="30" customHeight="1">
      <c r="A28" s="37">
        <v>9</v>
      </c>
      <c r="B28" s="91" t="s">
        <v>157</v>
      </c>
      <c r="C28" s="90" t="s">
        <v>168</v>
      </c>
      <c r="D28" s="39" t="s">
        <v>143</v>
      </c>
      <c r="E28" s="35">
        <f t="shared" si="2"/>
        <v>5708414</v>
      </c>
      <c r="F28" s="89">
        <v>5708414</v>
      </c>
      <c r="G28" s="89"/>
      <c r="H28" s="89"/>
      <c r="I28" s="40"/>
      <c r="J28" s="40"/>
      <c r="K28" s="35"/>
      <c r="L28" s="35"/>
      <c r="M28" s="35"/>
      <c r="N28" s="35"/>
      <c r="O28" s="448"/>
      <c r="P28" s="10"/>
    </row>
    <row r="29" spans="1:16" ht="30" customHeight="1">
      <c r="A29" s="37">
        <v>10</v>
      </c>
      <c r="B29" s="91" t="s">
        <v>158</v>
      </c>
      <c r="C29" s="90" t="s">
        <v>169</v>
      </c>
      <c r="D29" s="39" t="s">
        <v>143</v>
      </c>
      <c r="E29" s="35">
        <f t="shared" si="2"/>
        <v>5260072</v>
      </c>
      <c r="F29" s="89">
        <v>5260072</v>
      </c>
      <c r="G29" s="89"/>
      <c r="H29" s="89"/>
      <c r="I29" s="40"/>
      <c r="J29" s="40"/>
      <c r="K29" s="35"/>
      <c r="L29" s="35"/>
      <c r="M29" s="35"/>
      <c r="N29" s="35"/>
      <c r="O29" s="448"/>
      <c r="P29" s="10"/>
    </row>
    <row r="30" spans="1:16" ht="30" customHeight="1">
      <c r="A30" s="37">
        <v>11</v>
      </c>
      <c r="B30" s="91" t="s">
        <v>159</v>
      </c>
      <c r="C30" s="90" t="s">
        <v>170</v>
      </c>
      <c r="D30" s="39" t="s">
        <v>143</v>
      </c>
      <c r="E30" s="35">
        <f t="shared" si="2"/>
        <v>5668854</v>
      </c>
      <c r="F30" s="89">
        <v>5668854</v>
      </c>
      <c r="G30" s="89"/>
      <c r="H30" s="89"/>
      <c r="I30" s="40"/>
      <c r="J30" s="40"/>
      <c r="K30" s="35"/>
      <c r="L30" s="35"/>
      <c r="M30" s="35"/>
      <c r="N30" s="35"/>
      <c r="O30" s="448"/>
    </row>
    <row r="31" spans="1:16" ht="30" customHeight="1">
      <c r="A31" s="37">
        <v>12</v>
      </c>
      <c r="B31" s="91" t="s">
        <v>160</v>
      </c>
      <c r="C31" s="90" t="s">
        <v>171</v>
      </c>
      <c r="D31" s="39" t="s">
        <v>143</v>
      </c>
      <c r="E31" s="35">
        <f t="shared" si="2"/>
        <v>3967794</v>
      </c>
      <c r="F31" s="141">
        <v>3967794</v>
      </c>
      <c r="G31" s="141"/>
      <c r="H31" s="141"/>
      <c r="I31" s="40"/>
      <c r="J31" s="40"/>
      <c r="K31" s="35"/>
      <c r="L31" s="35"/>
      <c r="M31" s="35"/>
      <c r="N31" s="35"/>
      <c r="O31" s="448"/>
    </row>
    <row r="32" spans="1:16" ht="21.75" customHeight="1">
      <c r="A32" s="140" t="s">
        <v>377</v>
      </c>
      <c r="B32" s="866" t="s">
        <v>378</v>
      </c>
      <c r="C32" s="867"/>
      <c r="D32" s="868"/>
      <c r="E32" s="46">
        <v>0</v>
      </c>
      <c r="F32" s="46"/>
      <c r="G32" s="46">
        <v>0</v>
      </c>
      <c r="H32" s="46">
        <v>0</v>
      </c>
      <c r="I32" s="46"/>
      <c r="J32" s="46"/>
      <c r="K32" s="46"/>
      <c r="L32" s="46"/>
      <c r="M32" s="46"/>
      <c r="N32" s="46"/>
      <c r="O32" s="170"/>
      <c r="P32" s="136"/>
    </row>
    <row r="33" spans="1:17" ht="19.5" customHeight="1">
      <c r="A33" s="890" t="s">
        <v>733</v>
      </c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136"/>
    </row>
    <row r="34" spans="1:17" ht="19.5" customHeight="1">
      <c r="A34" s="828" t="s">
        <v>445</v>
      </c>
      <c r="B34" s="828"/>
      <c r="C34" s="828"/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</row>
    <row r="35" spans="1:17" ht="55.5" customHeight="1">
      <c r="A35" s="371" t="s">
        <v>602</v>
      </c>
      <c r="B35" s="372" t="s">
        <v>603</v>
      </c>
      <c r="C35" s="372" t="s">
        <v>31</v>
      </c>
      <c r="D35" s="634" t="s">
        <v>423</v>
      </c>
      <c r="E35" s="635"/>
      <c r="F35" s="635"/>
      <c r="G35" s="635"/>
      <c r="H35" s="635"/>
      <c r="I35" s="635"/>
      <c r="J35" s="635">
        <v>0</v>
      </c>
      <c r="K35" s="635"/>
      <c r="L35" s="635"/>
      <c r="M35" s="635"/>
      <c r="N35" s="635"/>
      <c r="O35" s="635"/>
    </row>
    <row r="36" spans="1:17" ht="21" customHeight="1">
      <c r="A36" s="370">
        <v>1</v>
      </c>
      <c r="B36" s="374" t="s">
        <v>704</v>
      </c>
      <c r="C36" s="40">
        <v>0</v>
      </c>
      <c r="D36" s="634"/>
      <c r="E36" s="635"/>
      <c r="F36" s="635"/>
      <c r="G36" s="635"/>
      <c r="H36" s="635"/>
      <c r="I36" s="635"/>
      <c r="J36" s="635"/>
      <c r="K36" s="635"/>
      <c r="L36" s="635"/>
      <c r="M36" s="635"/>
      <c r="N36" s="635"/>
      <c r="O36" s="635"/>
      <c r="P36" s="378"/>
    </row>
    <row r="37" spans="1:17" ht="19.5" customHeight="1">
      <c r="A37" s="369">
        <v>2</v>
      </c>
      <c r="B37" s="375" t="s">
        <v>683</v>
      </c>
      <c r="C37" s="147">
        <v>0</v>
      </c>
      <c r="D37" s="634"/>
      <c r="E37" s="635"/>
      <c r="F37" s="635"/>
      <c r="G37" s="635"/>
      <c r="H37" s="635"/>
      <c r="I37" s="635"/>
      <c r="J37" s="635"/>
      <c r="K37" s="635"/>
      <c r="L37" s="635"/>
      <c r="M37" s="635"/>
      <c r="N37" s="635"/>
      <c r="O37" s="635"/>
      <c r="P37" s="378"/>
    </row>
    <row r="38" spans="1:17" ht="21" customHeight="1">
      <c r="A38" s="370">
        <v>3</v>
      </c>
      <c r="B38" s="374" t="s">
        <v>685</v>
      </c>
      <c r="C38" s="40">
        <v>0</v>
      </c>
      <c r="D38" s="634"/>
      <c r="E38" s="635"/>
      <c r="F38" s="635"/>
      <c r="G38" s="635"/>
      <c r="H38" s="635"/>
      <c r="I38" s="635"/>
      <c r="J38" s="635"/>
      <c r="K38" s="635"/>
      <c r="L38" s="635"/>
      <c r="M38" s="635"/>
      <c r="N38" s="635"/>
      <c r="O38" s="635"/>
      <c r="P38" s="378"/>
    </row>
    <row r="39" spans="1:17" ht="19.5" customHeight="1">
      <c r="A39" s="369">
        <v>4</v>
      </c>
      <c r="B39" s="375" t="s">
        <v>692</v>
      </c>
      <c r="C39" s="147">
        <v>0</v>
      </c>
      <c r="D39" s="634"/>
      <c r="E39" s="635"/>
      <c r="F39" s="635"/>
      <c r="G39" s="635"/>
      <c r="H39" s="635"/>
      <c r="I39" s="635"/>
      <c r="J39" s="635"/>
      <c r="K39" s="635"/>
      <c r="L39" s="635"/>
      <c r="M39" s="635"/>
      <c r="N39" s="635"/>
      <c r="O39" s="635"/>
      <c r="P39" s="378"/>
    </row>
    <row r="40" spans="1:17" ht="15" customHeight="1">
      <c r="A40" s="17"/>
      <c r="B40" s="17"/>
      <c r="C40" s="377"/>
      <c r="D40" s="17"/>
      <c r="E40" s="17"/>
      <c r="F40" s="17"/>
      <c r="G40" s="17"/>
      <c r="H40" s="17"/>
      <c r="I40" s="17"/>
      <c r="J40" s="848" t="s">
        <v>656</v>
      </c>
      <c r="K40" s="848"/>
      <c r="L40" s="848"/>
      <c r="M40" s="848"/>
      <c r="N40" s="848"/>
      <c r="O40" s="848"/>
      <c r="P40" s="6"/>
    </row>
    <row r="41" spans="1:17">
      <c r="A41" s="812" t="s">
        <v>19</v>
      </c>
      <c r="B41" s="812"/>
      <c r="C41" s="812"/>
      <c r="E41" s="812" t="s">
        <v>20</v>
      </c>
      <c r="F41" s="812"/>
      <c r="G41" s="812"/>
      <c r="H41" s="812"/>
      <c r="I41" s="2"/>
      <c r="J41" s="812" t="s">
        <v>21</v>
      </c>
      <c r="K41" s="812"/>
      <c r="L41" s="812"/>
      <c r="M41" s="812"/>
      <c r="N41" s="812"/>
      <c r="O41" s="812"/>
      <c r="P41" s="6"/>
    </row>
    <row r="42" spans="1:17" s="24" customFormat="1" ht="34.5" customHeight="1">
      <c r="A42" s="7"/>
      <c r="B42" s="3"/>
      <c r="C42" s="449"/>
      <c r="D42" s="631"/>
      <c r="E42" s="3"/>
      <c r="F42" s="3"/>
      <c r="G42" s="3"/>
      <c r="H42" s="3"/>
      <c r="I42" s="3"/>
      <c r="J42" s="631"/>
      <c r="K42" s="3"/>
      <c r="L42" s="7"/>
      <c r="M42" s="3"/>
      <c r="N42" s="3"/>
      <c r="O42" s="3"/>
      <c r="P42" s="23"/>
      <c r="Q42" s="25"/>
    </row>
    <row r="43" spans="1:17" ht="13.5" customHeight="1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1:17">
      <c r="A44" s="841" t="s">
        <v>568</v>
      </c>
      <c r="B44" s="841"/>
      <c r="C44" s="841"/>
      <c r="E44" s="841" t="s">
        <v>149</v>
      </c>
      <c r="F44" s="841"/>
      <c r="G44" s="841"/>
      <c r="H44" s="841"/>
      <c r="I44" s="19"/>
      <c r="J44" s="841" t="s">
        <v>43</v>
      </c>
      <c r="K44" s="841"/>
      <c r="L44" s="841"/>
      <c r="M44" s="841"/>
      <c r="N44" s="841"/>
      <c r="O44" s="841"/>
      <c r="P44" s="6"/>
    </row>
    <row r="45" spans="1:17" ht="11.25" customHeight="1">
      <c r="A45" s="5"/>
      <c r="B45" s="5"/>
      <c r="C45" s="5"/>
      <c r="D45" s="4"/>
      <c r="E45" s="5"/>
      <c r="F45" s="5"/>
      <c r="G45" s="5"/>
      <c r="H45" s="5"/>
      <c r="I45" s="5"/>
      <c r="K45" s="2"/>
      <c r="L45" s="5"/>
      <c r="M45" s="5"/>
      <c r="N45" s="5"/>
      <c r="O45" s="2"/>
      <c r="P45" s="6"/>
    </row>
    <row r="46" spans="1:17">
      <c r="A46" s="849" t="s">
        <v>22</v>
      </c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6"/>
    </row>
    <row r="47" spans="1:17">
      <c r="A47" s="5"/>
      <c r="B47" s="5"/>
      <c r="C47" s="5"/>
      <c r="D47" s="5"/>
      <c r="E47" s="5"/>
      <c r="F47" s="5"/>
      <c r="G47" s="5"/>
      <c r="H47" s="5"/>
      <c r="I47" s="850" t="s">
        <v>24</v>
      </c>
      <c r="J47" s="850"/>
      <c r="K47" s="850"/>
      <c r="L47" s="850"/>
      <c r="M47" s="850"/>
      <c r="N47" s="850"/>
      <c r="O47" s="850"/>
      <c r="P47" s="6"/>
    </row>
    <row r="48" spans="1:17">
      <c r="A48" s="7"/>
      <c r="B48" s="812" t="s">
        <v>23</v>
      </c>
      <c r="C48" s="812"/>
      <c r="D48" s="812"/>
      <c r="E48" s="7"/>
      <c r="F48" s="7"/>
      <c r="G48" s="7"/>
      <c r="H48" s="7"/>
      <c r="I48" s="812" t="s">
        <v>39</v>
      </c>
      <c r="J48" s="812"/>
      <c r="K48" s="812"/>
      <c r="L48" s="812"/>
      <c r="M48" s="812"/>
      <c r="N48" s="812"/>
      <c r="O48" s="812"/>
      <c r="P48" s="6"/>
    </row>
    <row r="49" spans="1:16">
      <c r="A49" s="2"/>
      <c r="B49" s="812"/>
      <c r="C49" s="812"/>
      <c r="D49" s="812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7"/>
      <c r="B50" s="7"/>
      <c r="C50" s="7"/>
      <c r="D50" s="7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51"/>
      <c r="L51" s="851"/>
      <c r="M51" s="851"/>
      <c r="N51" s="851"/>
      <c r="O51" s="851"/>
      <c r="P51" s="6"/>
    </row>
    <row r="52" spans="1:16" ht="30" customHeight="1">
      <c r="P52" s="6"/>
    </row>
    <row r="53" spans="1:16" ht="18" customHeight="1">
      <c r="P53" s="6"/>
    </row>
    <row r="54" spans="1:16" ht="6.75" customHeight="1">
      <c r="P54" s="6"/>
    </row>
    <row r="55" spans="1:16" ht="26.25" customHeight="1">
      <c r="P55" s="6"/>
    </row>
    <row r="56" spans="1:16" ht="15.4" customHeight="1">
      <c r="P56" s="6"/>
    </row>
    <row r="57" spans="1:16" ht="15.75" customHeight="1">
      <c r="P57" s="6"/>
    </row>
    <row r="58" spans="1:16" ht="18.75" customHeight="1">
      <c r="P58" s="6"/>
    </row>
    <row r="59" spans="1:16" ht="12.75" customHeight="1">
      <c r="P59" s="6"/>
    </row>
    <row r="60" spans="1:16" ht="15.4" customHeight="1">
      <c r="P60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34:D34"/>
    <mergeCell ref="E34:O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2:D32"/>
    <mergeCell ref="A33:O33"/>
    <mergeCell ref="J40:O40"/>
    <mergeCell ref="A41:C41"/>
    <mergeCell ref="E41:H41"/>
    <mergeCell ref="J41:O41"/>
    <mergeCell ref="A44:C44"/>
    <mergeCell ref="E44:H44"/>
    <mergeCell ref="J44:O44"/>
    <mergeCell ref="A46:O46"/>
    <mergeCell ref="I47:O47"/>
    <mergeCell ref="B48:D49"/>
    <mergeCell ref="I48:O50"/>
    <mergeCell ref="A51:J51"/>
    <mergeCell ref="K51:O51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R59"/>
  <sheetViews>
    <sheetView showGridLines="0" topLeftCell="A32" workbookViewId="0">
      <selection activeCell="E36" sqref="E36"/>
    </sheetView>
  </sheetViews>
  <sheetFormatPr defaultRowHeight="15.75"/>
  <cols>
    <col min="1" max="1" width="6.6640625" style="770" customWidth="1"/>
    <col min="2" max="2" width="32.5" style="770" customWidth="1"/>
    <col min="3" max="3" width="19.1640625" style="8" customWidth="1"/>
    <col min="4" max="4" width="36" style="770" customWidth="1"/>
    <col min="5" max="5" width="14.5" style="770" customWidth="1"/>
    <col min="6" max="6" width="16.33203125" style="770" bestFit="1" customWidth="1"/>
    <col min="7" max="8" width="12.5" style="770" hidden="1" customWidth="1"/>
    <col min="9" max="9" width="15.5" style="770" bestFit="1" customWidth="1"/>
    <col min="10" max="10" width="9.83203125" style="770" customWidth="1"/>
    <col min="11" max="11" width="8.1640625" style="770" bestFit="1" customWidth="1"/>
    <col min="12" max="12" width="11.1640625" style="770" customWidth="1"/>
    <col min="13" max="13" width="9.83203125" style="770" bestFit="1" customWidth="1"/>
    <col min="14" max="14" width="11.33203125" style="770" customWidth="1"/>
    <col min="15" max="15" width="16.83203125" style="770" customWidth="1"/>
    <col min="16" max="16" width="13.1640625" style="770" customWidth="1"/>
    <col min="17" max="17" width="12" style="770" customWidth="1"/>
    <col min="18" max="16384" width="9.33203125" style="770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860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771" t="s">
        <v>17</v>
      </c>
      <c r="D16" s="771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776">
        <v>1</v>
      </c>
      <c r="B17" s="776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SUM(E20:E30)</f>
        <v>74576187</v>
      </c>
      <c r="F18" s="32">
        <f t="shared" si="0"/>
        <v>74576187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13278831.000000004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SUM(E20:E30)</f>
        <v>74576187</v>
      </c>
      <c r="F19" s="35">
        <f t="shared" ref="F19:O19" si="1">SUM(F20:F30)</f>
        <v>74576187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13278831.000000004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784">
        <f>F20</f>
        <v>8425350</v>
      </c>
      <c r="F20" s="89">
        <v>8425350</v>
      </c>
      <c r="G20" s="89"/>
      <c r="H20" s="89"/>
      <c r="I20" s="40"/>
      <c r="J20" s="40"/>
      <c r="K20" s="35"/>
      <c r="L20" s="40"/>
      <c r="M20" s="35"/>
      <c r="N20" s="35"/>
      <c r="O20" s="668">
        <f>F20-'Điều Trị GT6'!F20</f>
        <v>1451032</v>
      </c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784">
        <f t="shared" ref="E21:E30" si="2">F21</f>
        <v>8584650.0000000019</v>
      </c>
      <c r="F21" s="89">
        <v>8584650.0000000019</v>
      </c>
      <c r="G21" s="89"/>
      <c r="H21" s="89"/>
      <c r="I21" s="40"/>
      <c r="J21" s="40"/>
      <c r="K21" s="35"/>
      <c r="L21" s="35"/>
      <c r="M21" s="35"/>
      <c r="N21" s="35"/>
      <c r="O21" s="668">
        <f>F21-'Điều Trị GT6'!F21</f>
        <v>1478467.0000000019</v>
      </c>
      <c r="P21" s="10"/>
    </row>
    <row r="22" spans="1:16" ht="30" customHeight="1">
      <c r="A22" s="37">
        <v>3</v>
      </c>
      <c r="B22" s="92" t="s">
        <v>154</v>
      </c>
      <c r="C22" s="90" t="s">
        <v>164</v>
      </c>
      <c r="D22" s="39" t="s">
        <v>143</v>
      </c>
      <c r="E22" s="784">
        <f t="shared" si="2"/>
        <v>6848280</v>
      </c>
      <c r="F22" s="89">
        <v>6848280</v>
      </c>
      <c r="G22" s="89"/>
      <c r="H22" s="89"/>
      <c r="I22" s="40"/>
      <c r="J22" s="40"/>
      <c r="K22" s="35"/>
      <c r="L22" s="35"/>
      <c r="M22" s="35"/>
      <c r="N22" s="35"/>
      <c r="O22" s="668">
        <f>F22-'Điều Trị GT6'!F22</f>
        <v>1179426</v>
      </c>
      <c r="P22" s="10"/>
    </row>
    <row r="23" spans="1:16" ht="30" customHeight="1">
      <c r="A23" s="37">
        <v>4</v>
      </c>
      <c r="B23" s="91" t="s">
        <v>155</v>
      </c>
      <c r="C23" s="90" t="s">
        <v>165</v>
      </c>
      <c r="D23" s="39" t="s">
        <v>143</v>
      </c>
      <c r="E23" s="784">
        <f t="shared" si="2"/>
        <v>7021890</v>
      </c>
      <c r="F23" s="89">
        <v>7021890</v>
      </c>
      <c r="G23" s="89"/>
      <c r="H23" s="89"/>
      <c r="I23" s="40"/>
      <c r="J23" s="40"/>
      <c r="K23" s="35"/>
      <c r="L23" s="35"/>
      <c r="M23" s="35"/>
      <c r="N23" s="35"/>
      <c r="O23" s="668">
        <f>F23-'Điều Trị GT6'!F23</f>
        <v>1644480</v>
      </c>
      <c r="P23" s="10"/>
    </row>
    <row r="24" spans="1:16" s="12" customFormat="1" ht="30" customHeight="1">
      <c r="A24" s="37">
        <v>5</v>
      </c>
      <c r="B24" s="91" t="s">
        <v>156</v>
      </c>
      <c r="C24" s="90" t="s">
        <v>166</v>
      </c>
      <c r="D24" s="39" t="s">
        <v>143</v>
      </c>
      <c r="E24" s="784">
        <f t="shared" si="2"/>
        <v>6231780</v>
      </c>
      <c r="F24" s="89">
        <v>6231780</v>
      </c>
      <c r="G24" s="89"/>
      <c r="H24" s="89"/>
      <c r="I24" s="40"/>
      <c r="J24" s="43"/>
      <c r="K24" s="44"/>
      <c r="L24" s="44"/>
      <c r="M24" s="44"/>
      <c r="N24" s="44"/>
      <c r="O24" s="668">
        <f>F24-'Điều Trị GT6'!F24</f>
        <v>1073250</v>
      </c>
      <c r="P24" s="11"/>
    </row>
    <row r="25" spans="1:16" s="12" customFormat="1" ht="30" customHeight="1">
      <c r="A25" s="37">
        <v>6</v>
      </c>
      <c r="B25" s="91" t="s">
        <v>591</v>
      </c>
      <c r="C25" s="90" t="s">
        <v>396</v>
      </c>
      <c r="D25" s="39" t="s">
        <v>143</v>
      </c>
      <c r="E25" s="784">
        <f t="shared" si="2"/>
        <v>3627476.9999999995</v>
      </c>
      <c r="F25" s="89">
        <v>3627476.9999999995</v>
      </c>
      <c r="G25" s="89"/>
      <c r="H25" s="89"/>
      <c r="I25" s="40"/>
      <c r="J25" s="43"/>
      <c r="K25" s="44"/>
      <c r="L25" s="44"/>
      <c r="M25" s="44"/>
      <c r="N25" s="44"/>
      <c r="O25" s="668">
        <f>F25-'Điều Trị GT6'!F25</f>
        <v>624732.99999999953</v>
      </c>
      <c r="P25" s="11"/>
    </row>
    <row r="26" spans="1:16" ht="30" customHeight="1">
      <c r="A26" s="37">
        <v>7</v>
      </c>
      <c r="B26" s="93" t="s">
        <v>149</v>
      </c>
      <c r="C26" s="90" t="s">
        <v>167</v>
      </c>
      <c r="D26" s="39" t="s">
        <v>143</v>
      </c>
      <c r="E26" s="784">
        <f t="shared" si="2"/>
        <v>8944650.0000000019</v>
      </c>
      <c r="F26" s="89">
        <v>8944650.0000000019</v>
      </c>
      <c r="G26" s="89"/>
      <c r="H26" s="89"/>
      <c r="I26" s="40"/>
      <c r="J26" s="40"/>
      <c r="K26" s="35"/>
      <c r="L26" s="35"/>
      <c r="M26" s="35"/>
      <c r="N26" s="35"/>
      <c r="O26" s="668">
        <f>F26-'Điều Trị GT6'!F26</f>
        <v>1540467.0000000019</v>
      </c>
      <c r="P26" s="10"/>
    </row>
    <row r="27" spans="1:16" ht="30" customHeight="1">
      <c r="A27" s="37">
        <v>8</v>
      </c>
      <c r="B27" s="91" t="s">
        <v>157</v>
      </c>
      <c r="C27" s="90" t="s">
        <v>168</v>
      </c>
      <c r="D27" s="39" t="s">
        <v>143</v>
      </c>
      <c r="E27" s="784">
        <f t="shared" si="2"/>
        <v>6896070</v>
      </c>
      <c r="F27" s="89">
        <v>6896070</v>
      </c>
      <c r="G27" s="89"/>
      <c r="H27" s="89"/>
      <c r="I27" s="40"/>
      <c r="J27" s="40"/>
      <c r="K27" s="35"/>
      <c r="L27" s="35"/>
      <c r="M27" s="35"/>
      <c r="N27" s="35"/>
      <c r="O27" s="668">
        <f>F27-'Điều Trị GT6'!F27</f>
        <v>1187656</v>
      </c>
      <c r="P27" s="10"/>
    </row>
    <row r="28" spans="1:16" ht="30" customHeight="1">
      <c r="A28" s="37">
        <v>9</v>
      </c>
      <c r="B28" s="91" t="s">
        <v>158</v>
      </c>
      <c r="C28" s="90" t="s">
        <v>169</v>
      </c>
      <c r="D28" s="39" t="s">
        <v>143</v>
      </c>
      <c r="E28" s="784">
        <f t="shared" si="2"/>
        <v>6354449.9999999991</v>
      </c>
      <c r="F28" s="89">
        <v>6354449.9999999991</v>
      </c>
      <c r="G28" s="89"/>
      <c r="H28" s="89"/>
      <c r="I28" s="40"/>
      <c r="J28" s="40"/>
      <c r="K28" s="35"/>
      <c r="L28" s="35"/>
      <c r="M28" s="35"/>
      <c r="N28" s="35"/>
      <c r="O28" s="668">
        <f>F28-'Điều Trị GT6'!F28</f>
        <v>1094377.9999999991</v>
      </c>
      <c r="P28" s="10"/>
    </row>
    <row r="29" spans="1:16" ht="30" customHeight="1">
      <c r="A29" s="37">
        <v>10</v>
      </c>
      <c r="B29" s="91" t="s">
        <v>159</v>
      </c>
      <c r="C29" s="90" t="s">
        <v>170</v>
      </c>
      <c r="D29" s="39" t="s">
        <v>143</v>
      </c>
      <c r="E29" s="784">
        <f t="shared" si="2"/>
        <v>6848280</v>
      </c>
      <c r="F29" s="89">
        <v>6848280</v>
      </c>
      <c r="G29" s="89"/>
      <c r="H29" s="89"/>
      <c r="I29" s="40"/>
      <c r="J29" s="40"/>
      <c r="K29" s="35"/>
      <c r="L29" s="35"/>
      <c r="M29" s="35"/>
      <c r="N29" s="35"/>
      <c r="O29" s="668">
        <f>F29-'Điều Trị GT6'!F29</f>
        <v>1179426</v>
      </c>
    </row>
    <row r="30" spans="1:16" ht="30" customHeight="1">
      <c r="A30" s="37">
        <v>11</v>
      </c>
      <c r="B30" s="91" t="s">
        <v>160</v>
      </c>
      <c r="C30" s="90" t="s">
        <v>171</v>
      </c>
      <c r="D30" s="39" t="s">
        <v>143</v>
      </c>
      <c r="E30" s="784">
        <f t="shared" si="2"/>
        <v>4793310</v>
      </c>
      <c r="F30" s="141">
        <v>4793310</v>
      </c>
      <c r="G30" s="141"/>
      <c r="H30" s="141"/>
      <c r="I30" s="40"/>
      <c r="J30" s="40"/>
      <c r="K30" s="35"/>
      <c r="L30" s="35"/>
      <c r="M30" s="35"/>
      <c r="N30" s="35"/>
      <c r="O30" s="668">
        <f>F30-'Điều Trị GT6'!F30</f>
        <v>825516</v>
      </c>
    </row>
    <row r="31" spans="1:16" ht="21.75" customHeight="1">
      <c r="A31" s="140" t="s">
        <v>377</v>
      </c>
      <c r="B31" s="866" t="s">
        <v>378</v>
      </c>
      <c r="C31" s="867"/>
      <c r="D31" s="868"/>
      <c r="E31" s="46">
        <v>0</v>
      </c>
      <c r="F31" s="46"/>
      <c r="G31" s="46">
        <v>0</v>
      </c>
      <c r="H31" s="46">
        <v>0</v>
      </c>
      <c r="I31" s="46"/>
      <c r="J31" s="46"/>
      <c r="K31" s="46"/>
      <c r="L31" s="46"/>
      <c r="M31" s="46"/>
      <c r="N31" s="46"/>
      <c r="O31" s="170"/>
      <c r="P31" s="136"/>
    </row>
    <row r="32" spans="1:16" ht="19.5" customHeight="1">
      <c r="A32" s="890" t="s">
        <v>862</v>
      </c>
      <c r="B32" s="890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136"/>
    </row>
    <row r="33" spans="1:17" ht="19.5" customHeight="1">
      <c r="A33" s="828" t="s">
        <v>861</v>
      </c>
      <c r="B33" s="828"/>
      <c r="C33" s="828"/>
      <c r="D33" s="828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</row>
    <row r="34" spans="1:17" ht="55.5" customHeight="1">
      <c r="A34" s="371" t="s">
        <v>602</v>
      </c>
      <c r="B34" s="372" t="s">
        <v>603</v>
      </c>
      <c r="C34" s="372" t="s">
        <v>31</v>
      </c>
      <c r="D34" s="773" t="s">
        <v>423</v>
      </c>
      <c r="E34" s="774"/>
      <c r="F34" s="774"/>
      <c r="G34" s="774"/>
      <c r="H34" s="774"/>
      <c r="I34" s="774"/>
      <c r="J34" s="774">
        <v>0</v>
      </c>
      <c r="K34" s="774"/>
      <c r="L34" s="774"/>
      <c r="M34" s="774"/>
      <c r="N34" s="774"/>
      <c r="O34" s="774"/>
    </row>
    <row r="35" spans="1:17" ht="21" customHeight="1">
      <c r="A35" s="370">
        <v>1</v>
      </c>
      <c r="B35" s="374" t="s">
        <v>704</v>
      </c>
      <c r="C35" s="40">
        <v>11672256.150000006</v>
      </c>
      <c r="D35" s="773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378"/>
    </row>
    <row r="36" spans="1:17" ht="19.5" customHeight="1">
      <c r="A36" s="369">
        <v>2</v>
      </c>
      <c r="B36" s="375" t="s">
        <v>683</v>
      </c>
      <c r="C36" s="147">
        <v>411525</v>
      </c>
      <c r="D36" s="773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378"/>
    </row>
    <row r="37" spans="1:17" ht="21" customHeight="1">
      <c r="A37" s="370">
        <v>3</v>
      </c>
      <c r="B37" s="374" t="s">
        <v>685</v>
      </c>
      <c r="C37" s="40">
        <v>1009050</v>
      </c>
      <c r="D37" s="773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378"/>
    </row>
    <row r="38" spans="1:17" ht="19.5" customHeight="1">
      <c r="A38" s="369">
        <v>4</v>
      </c>
      <c r="B38" s="375" t="s">
        <v>692</v>
      </c>
      <c r="C38" s="147">
        <v>186000.00000000012</v>
      </c>
      <c r="D38" s="773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378"/>
    </row>
    <row r="39" spans="1:17" ht="15" customHeight="1">
      <c r="A39" s="17"/>
      <c r="B39" s="17"/>
      <c r="C39" s="377"/>
      <c r="D39" s="17"/>
      <c r="E39" s="17"/>
      <c r="F39" s="17"/>
      <c r="G39" s="17"/>
      <c r="H39" s="17"/>
      <c r="I39" s="17"/>
      <c r="J39" s="848" t="s">
        <v>729</v>
      </c>
      <c r="K39" s="848"/>
      <c r="L39" s="848"/>
      <c r="M39" s="848"/>
      <c r="N39" s="848"/>
      <c r="O39" s="848"/>
      <c r="P39" s="6"/>
    </row>
    <row r="40" spans="1:17">
      <c r="A40" s="812" t="s">
        <v>19</v>
      </c>
      <c r="B40" s="812"/>
      <c r="C40" s="812"/>
      <c r="E40" s="812" t="s">
        <v>20</v>
      </c>
      <c r="F40" s="812"/>
      <c r="G40" s="812"/>
      <c r="H40" s="812"/>
      <c r="I40" s="2"/>
      <c r="J40" s="812" t="s">
        <v>21</v>
      </c>
      <c r="K40" s="812"/>
      <c r="L40" s="812"/>
      <c r="M40" s="812"/>
      <c r="N40" s="812"/>
      <c r="O40" s="812"/>
      <c r="P40" s="6"/>
    </row>
    <row r="41" spans="1:17" s="24" customFormat="1" ht="34.5" customHeight="1">
      <c r="A41" s="7"/>
      <c r="B41" s="3"/>
      <c r="C41" s="449"/>
      <c r="D41" s="770"/>
      <c r="E41" s="3"/>
      <c r="F41" s="3"/>
      <c r="G41" s="3"/>
      <c r="H41" s="3"/>
      <c r="I41" s="3"/>
      <c r="J41" s="770"/>
      <c r="K41" s="3"/>
      <c r="L41" s="7"/>
      <c r="M41" s="3"/>
      <c r="N41" s="3"/>
      <c r="O41" s="3"/>
      <c r="P41" s="23"/>
      <c r="Q41" s="25"/>
    </row>
    <row r="42" spans="1:17" ht="13.5" customHeight="1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7">
      <c r="A43" s="841" t="s">
        <v>568</v>
      </c>
      <c r="B43" s="841"/>
      <c r="C43" s="841"/>
      <c r="E43" s="841" t="s">
        <v>149</v>
      </c>
      <c r="F43" s="841"/>
      <c r="G43" s="841"/>
      <c r="H43" s="841"/>
      <c r="I43" s="19"/>
      <c r="J43" s="841" t="s">
        <v>43</v>
      </c>
      <c r="K43" s="841"/>
      <c r="L43" s="841"/>
      <c r="M43" s="841"/>
      <c r="N43" s="841"/>
      <c r="O43" s="841"/>
      <c r="P43" s="6"/>
    </row>
    <row r="44" spans="1:17" ht="11.25" customHeight="1">
      <c r="A44" s="5"/>
      <c r="B44" s="5"/>
      <c r="C44" s="5"/>
      <c r="D44" s="4"/>
      <c r="E44" s="5"/>
      <c r="F44" s="5"/>
      <c r="G44" s="5"/>
      <c r="H44" s="5"/>
      <c r="I44" s="5"/>
      <c r="K44" s="2"/>
      <c r="L44" s="5"/>
      <c r="M44" s="5"/>
      <c r="N44" s="5"/>
      <c r="O44" s="2"/>
      <c r="P44" s="6"/>
    </row>
    <row r="45" spans="1:17">
      <c r="A45" s="849" t="s">
        <v>22</v>
      </c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6"/>
    </row>
    <row r="46" spans="1:17">
      <c r="A46" s="5"/>
      <c r="B46" s="5"/>
      <c r="C46" s="5"/>
      <c r="D46" s="5"/>
      <c r="E46" s="5"/>
      <c r="F46" s="5"/>
      <c r="G46" s="5"/>
      <c r="H46" s="5"/>
      <c r="I46" s="850" t="s">
        <v>24</v>
      </c>
      <c r="J46" s="850"/>
      <c r="K46" s="850"/>
      <c r="L46" s="850"/>
      <c r="M46" s="850"/>
      <c r="N46" s="850"/>
      <c r="O46" s="850"/>
      <c r="P46" s="6"/>
    </row>
    <row r="47" spans="1:17">
      <c r="A47" s="7"/>
      <c r="B47" s="812" t="s">
        <v>23</v>
      </c>
      <c r="C47" s="812"/>
      <c r="D47" s="812"/>
      <c r="E47" s="7"/>
      <c r="F47" s="7"/>
      <c r="G47" s="7"/>
      <c r="H47" s="7"/>
      <c r="I47" s="812" t="s">
        <v>39</v>
      </c>
      <c r="J47" s="812"/>
      <c r="K47" s="812"/>
      <c r="L47" s="812"/>
      <c r="M47" s="812"/>
      <c r="N47" s="812"/>
      <c r="O47" s="812"/>
      <c r="P47" s="6"/>
    </row>
    <row r="48" spans="1:17">
      <c r="A48" s="2"/>
      <c r="B48" s="812"/>
      <c r="C48" s="812"/>
      <c r="D48" s="812"/>
      <c r="E48" s="7"/>
      <c r="F48" s="7"/>
      <c r="G48" s="7"/>
      <c r="H48" s="7"/>
      <c r="I48" s="812"/>
      <c r="J48" s="812"/>
      <c r="K48" s="812"/>
      <c r="L48" s="812"/>
      <c r="M48" s="812"/>
      <c r="N48" s="812"/>
      <c r="O48" s="812"/>
      <c r="P48" s="6"/>
    </row>
    <row r="49" spans="1:16" ht="15.4" customHeight="1">
      <c r="A49" s="7"/>
      <c r="B49" s="7"/>
      <c r="C49" s="7"/>
      <c r="D49" s="7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51"/>
      <c r="L50" s="851"/>
      <c r="M50" s="851"/>
      <c r="N50" s="851"/>
      <c r="O50" s="851"/>
      <c r="P50" s="6"/>
    </row>
    <row r="51" spans="1:16" ht="30" customHeight="1">
      <c r="P51" s="6"/>
    </row>
    <row r="52" spans="1:16" ht="18" customHeight="1">
      <c r="P52" s="6"/>
    </row>
    <row r="53" spans="1:16" ht="6.75" customHeight="1">
      <c r="P53" s="6"/>
    </row>
    <row r="54" spans="1:16" ht="26.25" customHeight="1">
      <c r="P54" s="6"/>
    </row>
    <row r="55" spans="1:16" ht="15.4" customHeight="1">
      <c r="P55" s="6"/>
    </row>
    <row r="56" spans="1:16" ht="15.75" customHeight="1">
      <c r="P56" s="6"/>
    </row>
    <row r="57" spans="1:16" ht="18.75" customHeight="1">
      <c r="P57" s="6"/>
    </row>
    <row r="58" spans="1:16" ht="12.75" customHeight="1">
      <c r="P58" s="6"/>
    </row>
    <row r="59" spans="1:16" ht="15.4" customHeight="1">
      <c r="P59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33:D33"/>
    <mergeCell ref="E33:O33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1:D31"/>
    <mergeCell ref="A32:O32"/>
    <mergeCell ref="J39:O39"/>
    <mergeCell ref="A40:C40"/>
    <mergeCell ref="E40:H40"/>
    <mergeCell ref="J40:O40"/>
    <mergeCell ref="A43:C43"/>
    <mergeCell ref="E43:H43"/>
    <mergeCell ref="J43:O43"/>
    <mergeCell ref="A45:O45"/>
    <mergeCell ref="I46:O46"/>
    <mergeCell ref="B47:D48"/>
    <mergeCell ref="I47:O49"/>
    <mergeCell ref="A50:J50"/>
    <mergeCell ref="K50:O5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</sheetPr>
  <dimension ref="A1:R59"/>
  <sheetViews>
    <sheetView showGridLines="0" topLeftCell="A17" workbookViewId="0">
      <selection activeCell="F20" sqref="F20:F30"/>
    </sheetView>
  </sheetViews>
  <sheetFormatPr defaultRowHeight="15.75"/>
  <cols>
    <col min="1" max="1" width="6.6640625" style="735" customWidth="1"/>
    <col min="2" max="2" width="32.5" style="735" customWidth="1"/>
    <col min="3" max="3" width="19.1640625" style="8" customWidth="1"/>
    <col min="4" max="4" width="36" style="735" customWidth="1"/>
    <col min="5" max="5" width="14.5" style="735" customWidth="1"/>
    <col min="6" max="6" width="16.33203125" style="735" bestFit="1" customWidth="1"/>
    <col min="7" max="8" width="12.5" style="735" hidden="1" customWidth="1"/>
    <col min="9" max="9" width="15.5" style="735" bestFit="1" customWidth="1"/>
    <col min="10" max="10" width="9.83203125" style="735" customWidth="1"/>
    <col min="11" max="11" width="8.1640625" style="735" bestFit="1" customWidth="1"/>
    <col min="12" max="12" width="11.1640625" style="735" customWidth="1"/>
    <col min="13" max="13" width="9.83203125" style="735" bestFit="1" customWidth="1"/>
    <col min="14" max="14" width="11.33203125" style="735" customWidth="1"/>
    <col min="15" max="15" width="16.83203125" style="735" customWidth="1"/>
    <col min="16" max="16" width="13.1640625" style="735" customWidth="1"/>
    <col min="17" max="17" width="12" style="735" customWidth="1"/>
    <col min="18" max="16384" width="9.33203125" style="735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834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844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738" t="s">
        <v>17</v>
      </c>
      <c r="D16" s="738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748">
        <v>1</v>
      </c>
      <c r="B17" s="748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SUM(E20:E30)</f>
        <v>61297356</v>
      </c>
      <c r="F18" s="32">
        <f t="shared" si="0"/>
        <v>61297356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SUM(E20:E30)</f>
        <v>61297356</v>
      </c>
      <c r="F19" s="35">
        <f t="shared" ref="F19:O19" si="1">SUM(F20:F30)</f>
        <v>61297356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712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/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712">
        <f t="shared" ref="E21:E30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/>
      <c r="P21" s="10"/>
    </row>
    <row r="22" spans="1:16" ht="30" customHeight="1">
      <c r="A22" s="37">
        <v>3</v>
      </c>
      <c r="B22" s="92" t="s">
        <v>154</v>
      </c>
      <c r="C22" s="90" t="s">
        <v>164</v>
      </c>
      <c r="D22" s="39" t="s">
        <v>143</v>
      </c>
      <c r="E22" s="712">
        <f t="shared" si="2"/>
        <v>5668854</v>
      </c>
      <c r="F22" s="89">
        <v>5668854</v>
      </c>
      <c r="G22" s="89"/>
      <c r="H22" s="89"/>
      <c r="I22" s="40"/>
      <c r="J22" s="40"/>
      <c r="K22" s="35"/>
      <c r="L22" s="35"/>
      <c r="M22" s="35"/>
      <c r="N22" s="35"/>
      <c r="O22" s="448"/>
      <c r="P22" s="10"/>
    </row>
    <row r="23" spans="1:16" ht="30" customHeight="1">
      <c r="A23" s="37">
        <v>4</v>
      </c>
      <c r="B23" s="91" t="s">
        <v>155</v>
      </c>
      <c r="C23" s="90" t="s">
        <v>165</v>
      </c>
      <c r="D23" s="39" t="s">
        <v>143</v>
      </c>
      <c r="E23" s="712">
        <f t="shared" si="2"/>
        <v>5377410</v>
      </c>
      <c r="F23" s="89">
        <v>5377410</v>
      </c>
      <c r="G23" s="89"/>
      <c r="H23" s="89"/>
      <c r="I23" s="40"/>
      <c r="J23" s="40"/>
      <c r="K23" s="35"/>
      <c r="L23" s="35"/>
      <c r="M23" s="35"/>
      <c r="N23" s="35"/>
      <c r="O23" s="448"/>
      <c r="P23" s="10"/>
    </row>
    <row r="24" spans="1:16" s="12" customFormat="1" ht="30" customHeight="1">
      <c r="A24" s="37">
        <v>5</v>
      </c>
      <c r="B24" s="91" t="s">
        <v>156</v>
      </c>
      <c r="C24" s="90" t="s">
        <v>166</v>
      </c>
      <c r="D24" s="39" t="s">
        <v>143</v>
      </c>
      <c r="E24" s="712">
        <f t="shared" si="2"/>
        <v>5158530</v>
      </c>
      <c r="F24" s="89">
        <v>5158530</v>
      </c>
      <c r="G24" s="89"/>
      <c r="H24" s="89"/>
      <c r="I24" s="40"/>
      <c r="J24" s="43"/>
      <c r="K24" s="44"/>
      <c r="L24" s="44"/>
      <c r="M24" s="44"/>
      <c r="N24" s="44"/>
      <c r="O24" s="448"/>
      <c r="P24" s="11"/>
    </row>
    <row r="25" spans="1:16" s="12" customFormat="1" ht="30" customHeight="1">
      <c r="A25" s="37">
        <v>6</v>
      </c>
      <c r="B25" s="91" t="s">
        <v>591</v>
      </c>
      <c r="C25" s="90" t="s">
        <v>396</v>
      </c>
      <c r="D25" s="39" t="s">
        <v>143</v>
      </c>
      <c r="E25" s="712">
        <f t="shared" si="2"/>
        <v>3002744</v>
      </c>
      <c r="F25" s="89">
        <v>3002744</v>
      </c>
      <c r="G25" s="89"/>
      <c r="H25" s="89"/>
      <c r="I25" s="40"/>
      <c r="J25" s="43"/>
      <c r="K25" s="44"/>
      <c r="L25" s="44"/>
      <c r="M25" s="44"/>
      <c r="N25" s="44"/>
      <c r="O25" s="448"/>
      <c r="P25" s="11"/>
    </row>
    <row r="26" spans="1:16" ht="30" customHeight="1">
      <c r="A26" s="37">
        <v>7</v>
      </c>
      <c r="B26" s="93" t="s">
        <v>149</v>
      </c>
      <c r="C26" s="90" t="s">
        <v>167</v>
      </c>
      <c r="D26" s="39" t="s">
        <v>143</v>
      </c>
      <c r="E26" s="712">
        <f t="shared" si="2"/>
        <v>7404183</v>
      </c>
      <c r="F26" s="89">
        <v>7404183</v>
      </c>
      <c r="G26" s="89"/>
      <c r="H26" s="89"/>
      <c r="I26" s="40"/>
      <c r="J26" s="40"/>
      <c r="K26" s="35"/>
      <c r="L26" s="35"/>
      <c r="M26" s="35"/>
      <c r="N26" s="35"/>
      <c r="O26" s="448"/>
      <c r="P26" s="10"/>
    </row>
    <row r="27" spans="1:16" ht="30" customHeight="1">
      <c r="A27" s="37">
        <v>8</v>
      </c>
      <c r="B27" s="91" t="s">
        <v>157</v>
      </c>
      <c r="C27" s="90" t="s">
        <v>168</v>
      </c>
      <c r="D27" s="39" t="s">
        <v>143</v>
      </c>
      <c r="E27" s="712">
        <f t="shared" si="2"/>
        <v>5708414</v>
      </c>
      <c r="F27" s="89">
        <v>5708414</v>
      </c>
      <c r="G27" s="89"/>
      <c r="H27" s="89"/>
      <c r="I27" s="40"/>
      <c r="J27" s="40"/>
      <c r="K27" s="35"/>
      <c r="L27" s="35"/>
      <c r="M27" s="35"/>
      <c r="N27" s="35"/>
      <c r="O27" s="448"/>
      <c r="P27" s="10"/>
    </row>
    <row r="28" spans="1:16" ht="30" customHeight="1">
      <c r="A28" s="37">
        <v>9</v>
      </c>
      <c r="B28" s="91" t="s">
        <v>158</v>
      </c>
      <c r="C28" s="90" t="s">
        <v>169</v>
      </c>
      <c r="D28" s="39" t="s">
        <v>143</v>
      </c>
      <c r="E28" s="712">
        <f t="shared" si="2"/>
        <v>5260072</v>
      </c>
      <c r="F28" s="89">
        <v>5260072</v>
      </c>
      <c r="G28" s="89"/>
      <c r="H28" s="89"/>
      <c r="I28" s="40"/>
      <c r="J28" s="40"/>
      <c r="K28" s="35"/>
      <c r="L28" s="35"/>
      <c r="M28" s="35"/>
      <c r="N28" s="35"/>
      <c r="O28" s="448"/>
      <c r="P28" s="10"/>
    </row>
    <row r="29" spans="1:16" ht="30" customHeight="1">
      <c r="A29" s="37">
        <v>10</v>
      </c>
      <c r="B29" s="91" t="s">
        <v>159</v>
      </c>
      <c r="C29" s="90" t="s">
        <v>170</v>
      </c>
      <c r="D29" s="39" t="s">
        <v>143</v>
      </c>
      <c r="E29" s="712">
        <f t="shared" si="2"/>
        <v>5668854</v>
      </c>
      <c r="F29" s="89">
        <v>5668854</v>
      </c>
      <c r="G29" s="89"/>
      <c r="H29" s="89"/>
      <c r="I29" s="40"/>
      <c r="J29" s="40"/>
      <c r="K29" s="35"/>
      <c r="L29" s="35"/>
      <c r="M29" s="35"/>
      <c r="N29" s="35"/>
      <c r="O29" s="448"/>
    </row>
    <row r="30" spans="1:16" ht="30" customHeight="1">
      <c r="A30" s="37">
        <v>11</v>
      </c>
      <c r="B30" s="91" t="s">
        <v>160</v>
      </c>
      <c r="C30" s="90" t="s">
        <v>171</v>
      </c>
      <c r="D30" s="39" t="s">
        <v>143</v>
      </c>
      <c r="E30" s="712">
        <f t="shared" si="2"/>
        <v>3967794</v>
      </c>
      <c r="F30" s="141">
        <v>3967794</v>
      </c>
      <c r="G30" s="141"/>
      <c r="H30" s="141"/>
      <c r="I30" s="40"/>
      <c r="J30" s="40"/>
      <c r="K30" s="35"/>
      <c r="L30" s="35"/>
      <c r="M30" s="35"/>
      <c r="N30" s="35"/>
      <c r="O30" s="448"/>
    </row>
    <row r="31" spans="1:16" ht="21.75" customHeight="1">
      <c r="A31" s="140" t="s">
        <v>377</v>
      </c>
      <c r="B31" s="866" t="s">
        <v>378</v>
      </c>
      <c r="C31" s="867"/>
      <c r="D31" s="868"/>
      <c r="E31" s="46">
        <v>0</v>
      </c>
      <c r="F31" s="46"/>
      <c r="G31" s="46">
        <v>0</v>
      </c>
      <c r="H31" s="46">
        <v>0</v>
      </c>
      <c r="I31" s="46"/>
      <c r="J31" s="46"/>
      <c r="K31" s="46"/>
      <c r="L31" s="46"/>
      <c r="M31" s="46"/>
      <c r="N31" s="46"/>
      <c r="O31" s="170"/>
      <c r="P31" s="136"/>
    </row>
    <row r="32" spans="1:16" ht="19.5" customHeight="1">
      <c r="A32" s="890" t="s">
        <v>827</v>
      </c>
      <c r="B32" s="890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136"/>
    </row>
    <row r="33" spans="1:17" ht="19.5" customHeight="1">
      <c r="A33" s="828" t="s">
        <v>817</v>
      </c>
      <c r="B33" s="828"/>
      <c r="C33" s="828"/>
      <c r="D33" s="828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</row>
    <row r="34" spans="1:17" ht="55.5" customHeight="1">
      <c r="A34" s="371" t="s">
        <v>602</v>
      </c>
      <c r="B34" s="372" t="s">
        <v>603</v>
      </c>
      <c r="C34" s="372" t="s">
        <v>31</v>
      </c>
      <c r="D34" s="736" t="s">
        <v>423</v>
      </c>
      <c r="E34" s="737"/>
      <c r="F34" s="737"/>
      <c r="G34" s="737"/>
      <c r="H34" s="737"/>
      <c r="I34" s="737"/>
      <c r="J34" s="737">
        <v>0</v>
      </c>
      <c r="K34" s="737"/>
      <c r="L34" s="737"/>
      <c r="M34" s="737"/>
      <c r="N34" s="737"/>
      <c r="O34" s="737"/>
    </row>
    <row r="35" spans="1:17" ht="21" customHeight="1">
      <c r="A35" s="370">
        <v>1</v>
      </c>
      <c r="B35" s="374" t="s">
        <v>704</v>
      </c>
      <c r="C35" s="40"/>
      <c r="D35" s="736"/>
      <c r="E35" s="737"/>
      <c r="F35" s="737"/>
      <c r="G35" s="737"/>
      <c r="H35" s="737"/>
      <c r="I35" s="737"/>
      <c r="J35" s="737"/>
      <c r="K35" s="737"/>
      <c r="L35" s="737"/>
      <c r="M35" s="737"/>
      <c r="N35" s="737"/>
      <c r="O35" s="737"/>
      <c r="P35" s="378"/>
    </row>
    <row r="36" spans="1:17" ht="19.5" customHeight="1">
      <c r="A36" s="369">
        <v>2</v>
      </c>
      <c r="B36" s="375" t="s">
        <v>683</v>
      </c>
      <c r="C36" s="147"/>
      <c r="D36" s="736"/>
      <c r="E36" s="737"/>
      <c r="F36" s="737"/>
      <c r="G36" s="737"/>
      <c r="H36" s="737"/>
      <c r="I36" s="737"/>
      <c r="J36" s="737"/>
      <c r="K36" s="737"/>
      <c r="L36" s="737"/>
      <c r="M36" s="737"/>
      <c r="N36" s="737"/>
      <c r="O36" s="737"/>
      <c r="P36" s="378"/>
    </row>
    <row r="37" spans="1:17" ht="21" customHeight="1">
      <c r="A37" s="370">
        <v>3</v>
      </c>
      <c r="B37" s="374" t="s">
        <v>685</v>
      </c>
      <c r="C37" s="40"/>
      <c r="D37" s="736"/>
      <c r="E37" s="737"/>
      <c r="F37" s="737"/>
      <c r="G37" s="737"/>
      <c r="H37" s="737"/>
      <c r="I37" s="737"/>
      <c r="J37" s="737"/>
      <c r="K37" s="737"/>
      <c r="L37" s="737"/>
      <c r="M37" s="737"/>
      <c r="N37" s="737"/>
      <c r="O37" s="737"/>
      <c r="P37" s="378"/>
    </row>
    <row r="38" spans="1:17" ht="19.5" customHeight="1">
      <c r="A38" s="369">
        <v>4</v>
      </c>
      <c r="B38" s="375" t="s">
        <v>692</v>
      </c>
      <c r="C38" s="147"/>
      <c r="D38" s="736"/>
      <c r="E38" s="737"/>
      <c r="F38" s="737"/>
      <c r="G38" s="737"/>
      <c r="H38" s="737"/>
      <c r="I38" s="737"/>
      <c r="J38" s="737"/>
      <c r="K38" s="737"/>
      <c r="L38" s="737"/>
      <c r="M38" s="737"/>
      <c r="N38" s="737"/>
      <c r="O38" s="737"/>
      <c r="P38" s="378"/>
    </row>
    <row r="39" spans="1:17" ht="15" customHeight="1">
      <c r="A39" s="17"/>
      <c r="B39" s="17"/>
      <c r="C39" s="377"/>
      <c r="D39" s="17"/>
      <c r="E39" s="17"/>
      <c r="F39" s="17"/>
      <c r="G39" s="17"/>
      <c r="H39" s="17"/>
      <c r="I39" s="17"/>
      <c r="J39" s="848" t="s">
        <v>729</v>
      </c>
      <c r="K39" s="848"/>
      <c r="L39" s="848"/>
      <c r="M39" s="848"/>
      <c r="N39" s="848"/>
      <c r="O39" s="848"/>
      <c r="P39" s="6"/>
    </row>
    <row r="40" spans="1:17">
      <c r="A40" s="812" t="s">
        <v>19</v>
      </c>
      <c r="B40" s="812"/>
      <c r="C40" s="812"/>
      <c r="E40" s="812" t="s">
        <v>20</v>
      </c>
      <c r="F40" s="812"/>
      <c r="G40" s="812"/>
      <c r="H40" s="812"/>
      <c r="I40" s="2"/>
      <c r="J40" s="812" t="s">
        <v>21</v>
      </c>
      <c r="K40" s="812"/>
      <c r="L40" s="812"/>
      <c r="M40" s="812"/>
      <c r="N40" s="812"/>
      <c r="O40" s="812"/>
      <c r="P40" s="6"/>
    </row>
    <row r="41" spans="1:17" s="24" customFormat="1" ht="34.5" customHeight="1">
      <c r="A41" s="7"/>
      <c r="B41" s="3"/>
      <c r="C41" s="449"/>
      <c r="D41" s="735"/>
      <c r="E41" s="3"/>
      <c r="F41" s="3"/>
      <c r="G41" s="3"/>
      <c r="H41" s="3"/>
      <c r="I41" s="3"/>
      <c r="J41" s="735"/>
      <c r="K41" s="3"/>
      <c r="L41" s="7"/>
      <c r="M41" s="3"/>
      <c r="N41" s="3"/>
      <c r="O41" s="3"/>
      <c r="P41" s="23"/>
      <c r="Q41" s="25"/>
    </row>
    <row r="42" spans="1:17" ht="13.5" customHeight="1">
      <c r="A42" s="7"/>
      <c r="B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6"/>
    </row>
    <row r="43" spans="1:17">
      <c r="A43" s="841" t="s">
        <v>568</v>
      </c>
      <c r="B43" s="841"/>
      <c r="C43" s="841"/>
      <c r="E43" s="841" t="s">
        <v>149</v>
      </c>
      <c r="F43" s="841"/>
      <c r="G43" s="841"/>
      <c r="H43" s="841"/>
      <c r="I43" s="19"/>
      <c r="J43" s="841" t="s">
        <v>43</v>
      </c>
      <c r="K43" s="841"/>
      <c r="L43" s="841"/>
      <c r="M43" s="841"/>
      <c r="N43" s="841"/>
      <c r="O43" s="841"/>
      <c r="P43" s="6"/>
    </row>
    <row r="44" spans="1:17" ht="11.25" customHeight="1">
      <c r="A44" s="5"/>
      <c r="B44" s="5"/>
      <c r="C44" s="5"/>
      <c r="D44" s="4"/>
      <c r="E44" s="5"/>
      <c r="F44" s="5"/>
      <c r="G44" s="5"/>
      <c r="H44" s="5"/>
      <c r="I44" s="5"/>
      <c r="K44" s="2"/>
      <c r="L44" s="5"/>
      <c r="M44" s="5"/>
      <c r="N44" s="5"/>
      <c r="O44" s="2"/>
      <c r="P44" s="6"/>
    </row>
    <row r="45" spans="1:17">
      <c r="A45" s="849" t="s">
        <v>22</v>
      </c>
      <c r="B45" s="849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49"/>
      <c r="O45" s="849"/>
      <c r="P45" s="6"/>
    </row>
    <row r="46" spans="1:17">
      <c r="A46" s="5"/>
      <c r="B46" s="5"/>
      <c r="C46" s="5"/>
      <c r="D46" s="5"/>
      <c r="E46" s="5"/>
      <c r="F46" s="5"/>
      <c r="G46" s="5"/>
      <c r="H46" s="5"/>
      <c r="I46" s="850" t="s">
        <v>24</v>
      </c>
      <c r="J46" s="850"/>
      <c r="K46" s="850"/>
      <c r="L46" s="850"/>
      <c r="M46" s="850"/>
      <c r="N46" s="850"/>
      <c r="O46" s="850"/>
      <c r="P46" s="6"/>
    </row>
    <row r="47" spans="1:17">
      <c r="A47" s="7"/>
      <c r="B47" s="812" t="s">
        <v>23</v>
      </c>
      <c r="C47" s="812"/>
      <c r="D47" s="812"/>
      <c r="E47" s="7"/>
      <c r="F47" s="7"/>
      <c r="G47" s="7"/>
      <c r="H47" s="7"/>
      <c r="I47" s="812" t="s">
        <v>39</v>
      </c>
      <c r="J47" s="812"/>
      <c r="K47" s="812"/>
      <c r="L47" s="812"/>
      <c r="M47" s="812"/>
      <c r="N47" s="812"/>
      <c r="O47" s="812"/>
      <c r="P47" s="6"/>
    </row>
    <row r="48" spans="1:17">
      <c r="A48" s="2"/>
      <c r="B48" s="812"/>
      <c r="C48" s="812"/>
      <c r="D48" s="812"/>
      <c r="E48" s="7"/>
      <c r="F48" s="7"/>
      <c r="G48" s="7"/>
      <c r="H48" s="7"/>
      <c r="I48" s="812"/>
      <c r="J48" s="812"/>
      <c r="K48" s="812"/>
      <c r="L48" s="812"/>
      <c r="M48" s="812"/>
      <c r="N48" s="812"/>
      <c r="O48" s="812"/>
      <c r="P48" s="6"/>
    </row>
    <row r="49" spans="1:16" ht="15.4" customHeight="1">
      <c r="A49" s="7"/>
      <c r="B49" s="7"/>
      <c r="C49" s="7"/>
      <c r="D49" s="7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809"/>
      <c r="B50" s="809"/>
      <c r="C50" s="809"/>
      <c r="D50" s="809"/>
      <c r="E50" s="809"/>
      <c r="F50" s="809"/>
      <c r="G50" s="809"/>
      <c r="H50" s="809"/>
      <c r="I50" s="809"/>
      <c r="J50" s="809"/>
      <c r="K50" s="851"/>
      <c r="L50" s="851"/>
      <c r="M50" s="851"/>
      <c r="N50" s="851"/>
      <c r="O50" s="851"/>
      <c r="P50" s="6"/>
    </row>
    <row r="51" spans="1:16" ht="30" customHeight="1">
      <c r="P51" s="6"/>
    </row>
    <row r="52" spans="1:16" ht="18" customHeight="1">
      <c r="P52" s="6"/>
    </row>
    <row r="53" spans="1:16" ht="6.75" customHeight="1">
      <c r="P53" s="6"/>
    </row>
    <row r="54" spans="1:16" ht="26.25" customHeight="1">
      <c r="P54" s="6"/>
    </row>
    <row r="55" spans="1:16" ht="15.4" customHeight="1">
      <c r="P55" s="6"/>
    </row>
    <row r="56" spans="1:16" ht="15.75" customHeight="1">
      <c r="P56" s="6"/>
    </row>
    <row r="57" spans="1:16" ht="18.75" customHeight="1">
      <c r="P57" s="6"/>
    </row>
    <row r="58" spans="1:16" ht="12.75" customHeight="1">
      <c r="P58" s="6"/>
    </row>
    <row r="59" spans="1:16" ht="15.4" customHeight="1">
      <c r="P59" s="6"/>
    </row>
  </sheetData>
  <mergeCells count="42">
    <mergeCell ref="A45:O45"/>
    <mergeCell ref="I46:O46"/>
    <mergeCell ref="B47:D48"/>
    <mergeCell ref="I47:O49"/>
    <mergeCell ref="A50:J50"/>
    <mergeCell ref="K50:O50"/>
    <mergeCell ref="J39:O39"/>
    <mergeCell ref="A40:C40"/>
    <mergeCell ref="E40:H40"/>
    <mergeCell ref="J40:O40"/>
    <mergeCell ref="A43:C43"/>
    <mergeCell ref="E43:H43"/>
    <mergeCell ref="J43:O43"/>
    <mergeCell ref="A33:D33"/>
    <mergeCell ref="E33:O33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1:D31"/>
    <mergeCell ref="A32:O32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</sheetPr>
  <dimension ref="A1:R60"/>
  <sheetViews>
    <sheetView showGridLines="0" workbookViewId="0">
      <selection activeCell="B22" sqref="B22:D22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5" width="14.5" style="719" customWidth="1"/>
    <col min="6" max="6" width="16.33203125" style="719" bestFit="1" customWidth="1"/>
    <col min="7" max="8" width="12.5" style="719" hidden="1" customWidth="1"/>
    <col min="9" max="9" width="15.5" style="719" bestFit="1" customWidth="1"/>
    <col min="10" max="10" width="9.83203125" style="719" customWidth="1"/>
    <col min="11" max="11" width="8.1640625" style="719" bestFit="1" customWidth="1"/>
    <col min="12" max="12" width="11.1640625" style="719" customWidth="1"/>
    <col min="13" max="13" width="9.83203125" style="719" bestFit="1" customWidth="1"/>
    <col min="14" max="14" width="11.33203125" style="719" customWidth="1"/>
    <col min="15" max="15" width="16.83203125" style="719" customWidth="1"/>
    <col min="16" max="16" width="13.1640625" style="719" customWidth="1"/>
    <col min="17" max="17" width="12" style="719" customWidth="1"/>
    <col min="18" max="16384" width="9.33203125" style="719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814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825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721" t="s">
        <v>17</v>
      </c>
      <c r="D16" s="721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733">
        <v>1</v>
      </c>
      <c r="B17" s="733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SUM(E20:E31)</f>
        <v>61297356</v>
      </c>
      <c r="F18" s="32">
        <f t="shared" si="0"/>
        <v>61297356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-4127374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SUM(E20:E31)</f>
        <v>61297356</v>
      </c>
      <c r="F19" s="35">
        <f t="shared" ref="F19:O19" si="1">SUM(F20:F31)</f>
        <v>61297356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-4127374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712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>
        <f>F20-'Điều Trị GT4'!F20</f>
        <v>0</v>
      </c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712">
        <f t="shared" ref="E21:E3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>
        <f>F21-'Điều Trị GT4'!F21</f>
        <v>0</v>
      </c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712">
        <f t="shared" si="2"/>
        <v>0</v>
      </c>
      <c r="F22" s="89"/>
      <c r="G22" s="89"/>
      <c r="H22" s="89"/>
      <c r="I22" s="40"/>
      <c r="J22" s="40"/>
      <c r="K22" s="35"/>
      <c r="L22" s="35"/>
      <c r="M22" s="35"/>
      <c r="N22" s="35"/>
      <c r="O22" s="448">
        <f>F22-'Điều Trị GT4'!F22</f>
        <v>-4838105</v>
      </c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712">
        <f t="shared" si="2"/>
        <v>5668854</v>
      </c>
      <c r="F23" s="89">
        <v>5668854</v>
      </c>
      <c r="G23" s="89"/>
      <c r="H23" s="89"/>
      <c r="I23" s="40"/>
      <c r="J23" s="40"/>
      <c r="K23" s="35"/>
      <c r="L23" s="35"/>
      <c r="M23" s="35"/>
      <c r="N23" s="35"/>
      <c r="O23" s="448">
        <f>F23-'Điều Trị GT4'!F23</f>
        <v>447000</v>
      </c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712">
        <f t="shared" si="2"/>
        <v>5377410</v>
      </c>
      <c r="F24" s="89">
        <v>5377410</v>
      </c>
      <c r="G24" s="89"/>
      <c r="H24" s="89"/>
      <c r="I24" s="40"/>
      <c r="J24" s="40"/>
      <c r="K24" s="35"/>
      <c r="L24" s="35"/>
      <c r="M24" s="35"/>
      <c r="N24" s="35"/>
      <c r="O24" s="448">
        <f>F24-'Điều Trị GT4'!F24</f>
        <v>0</v>
      </c>
      <c r="P24" s="10"/>
    </row>
    <row r="25" spans="1:16" s="12" customFormat="1" ht="30" customHeight="1">
      <c r="A25" s="37">
        <v>6</v>
      </c>
      <c r="B25" s="91" t="s">
        <v>156</v>
      </c>
      <c r="C25" s="90" t="s">
        <v>166</v>
      </c>
      <c r="D25" s="39" t="s">
        <v>143</v>
      </c>
      <c r="E25" s="712">
        <f t="shared" si="2"/>
        <v>5158530</v>
      </c>
      <c r="F25" s="89">
        <v>5158530</v>
      </c>
      <c r="G25" s="89"/>
      <c r="H25" s="89"/>
      <c r="I25" s="40"/>
      <c r="J25" s="43"/>
      <c r="K25" s="44"/>
      <c r="L25" s="44"/>
      <c r="M25" s="44"/>
      <c r="N25" s="44"/>
      <c r="O25" s="448">
        <f>F25-'Điều Trị GT4'!F25</f>
        <v>263731</v>
      </c>
      <c r="P25" s="11"/>
    </row>
    <row r="26" spans="1:16" s="12" customFormat="1" ht="30" customHeight="1">
      <c r="A26" s="37">
        <v>7</v>
      </c>
      <c r="B26" s="91" t="s">
        <v>591</v>
      </c>
      <c r="C26" s="90" t="s">
        <v>396</v>
      </c>
      <c r="D26" s="39" t="s">
        <v>143</v>
      </c>
      <c r="E26" s="712">
        <f t="shared" si="2"/>
        <v>3002744</v>
      </c>
      <c r="F26" s="89">
        <v>3002744</v>
      </c>
      <c r="G26" s="89"/>
      <c r="H26" s="89"/>
      <c r="I26" s="40"/>
      <c r="J26" s="43"/>
      <c r="K26" s="44"/>
      <c r="L26" s="44"/>
      <c r="M26" s="44"/>
      <c r="N26" s="44"/>
      <c r="O26" s="448">
        <f>F26-'Điều Trị GT4'!F26</f>
        <v>0</v>
      </c>
      <c r="P26" s="11"/>
    </row>
    <row r="27" spans="1:16" ht="30" customHeight="1">
      <c r="A27" s="37">
        <v>8</v>
      </c>
      <c r="B27" s="93" t="s">
        <v>149</v>
      </c>
      <c r="C27" s="90" t="s">
        <v>167</v>
      </c>
      <c r="D27" s="39" t="s">
        <v>143</v>
      </c>
      <c r="E27" s="712">
        <f t="shared" si="2"/>
        <v>7404183</v>
      </c>
      <c r="F27" s="89">
        <v>7404183</v>
      </c>
      <c r="G27" s="89"/>
      <c r="H27" s="89"/>
      <c r="I27" s="40"/>
      <c r="J27" s="40"/>
      <c r="K27" s="35"/>
      <c r="L27" s="35"/>
      <c r="M27" s="35"/>
      <c r="N27" s="35"/>
      <c r="O27" s="448">
        <f>F27-'Điều Trị GT4'!F27</f>
        <v>0</v>
      </c>
      <c r="P27" s="10"/>
    </row>
    <row r="28" spans="1:16" ht="30" customHeight="1">
      <c r="A28" s="37">
        <v>9</v>
      </c>
      <c r="B28" s="91" t="s">
        <v>157</v>
      </c>
      <c r="C28" s="90" t="s">
        <v>168</v>
      </c>
      <c r="D28" s="39" t="s">
        <v>143</v>
      </c>
      <c r="E28" s="712">
        <f t="shared" si="2"/>
        <v>5708414</v>
      </c>
      <c r="F28" s="89">
        <v>5708414</v>
      </c>
      <c r="G28" s="89"/>
      <c r="H28" s="89"/>
      <c r="I28" s="40"/>
      <c r="J28" s="40"/>
      <c r="K28" s="35"/>
      <c r="L28" s="35"/>
      <c r="M28" s="35"/>
      <c r="N28" s="35"/>
      <c r="O28" s="448">
        <f>F28-'Điều Trị GT4'!F28</f>
        <v>0</v>
      </c>
      <c r="P28" s="10"/>
    </row>
    <row r="29" spans="1:16" ht="30" customHeight="1">
      <c r="A29" s="37">
        <v>10</v>
      </c>
      <c r="B29" s="91" t="s">
        <v>158</v>
      </c>
      <c r="C29" s="90" t="s">
        <v>169</v>
      </c>
      <c r="D29" s="39" t="s">
        <v>143</v>
      </c>
      <c r="E29" s="712">
        <f t="shared" si="2"/>
        <v>5260072</v>
      </c>
      <c r="F29" s="89">
        <v>5260072</v>
      </c>
      <c r="G29" s="89"/>
      <c r="H29" s="89"/>
      <c r="I29" s="40"/>
      <c r="J29" s="40"/>
      <c r="K29" s="35"/>
      <c r="L29" s="35"/>
      <c r="M29" s="35"/>
      <c r="N29" s="35"/>
      <c r="O29" s="448">
        <f>F29-'Điều Trị GT4'!F29</f>
        <v>0</v>
      </c>
      <c r="P29" s="10"/>
    </row>
    <row r="30" spans="1:16" ht="30" customHeight="1">
      <c r="A30" s="37">
        <v>11</v>
      </c>
      <c r="B30" s="91" t="s">
        <v>159</v>
      </c>
      <c r="C30" s="90" t="s">
        <v>170</v>
      </c>
      <c r="D30" s="39" t="s">
        <v>143</v>
      </c>
      <c r="E30" s="712">
        <f t="shared" si="2"/>
        <v>5668854</v>
      </c>
      <c r="F30" s="89">
        <v>5668854</v>
      </c>
      <c r="G30" s="89"/>
      <c r="H30" s="89"/>
      <c r="I30" s="40"/>
      <c r="J30" s="40"/>
      <c r="K30" s="35"/>
      <c r="L30" s="35"/>
      <c r="M30" s="35"/>
      <c r="N30" s="35"/>
      <c r="O30" s="448">
        <f>F30-'Điều Trị GT4'!F30</f>
        <v>0</v>
      </c>
    </row>
    <row r="31" spans="1:16" ht="30" customHeight="1">
      <c r="A31" s="37">
        <v>12</v>
      </c>
      <c r="B31" s="91" t="s">
        <v>160</v>
      </c>
      <c r="C31" s="90" t="s">
        <v>171</v>
      </c>
      <c r="D31" s="39" t="s">
        <v>143</v>
      </c>
      <c r="E31" s="712">
        <f t="shared" si="2"/>
        <v>3967794</v>
      </c>
      <c r="F31" s="141">
        <v>3967794</v>
      </c>
      <c r="G31" s="141"/>
      <c r="H31" s="141"/>
      <c r="I31" s="40"/>
      <c r="J31" s="40"/>
      <c r="K31" s="35"/>
      <c r="L31" s="35"/>
      <c r="M31" s="35"/>
      <c r="N31" s="35"/>
      <c r="O31" s="448">
        <f>F31-'Điều Trị GT4'!F31</f>
        <v>0</v>
      </c>
    </row>
    <row r="32" spans="1:16" ht="21.75" customHeight="1">
      <c r="A32" s="140" t="s">
        <v>377</v>
      </c>
      <c r="B32" s="866" t="s">
        <v>378</v>
      </c>
      <c r="C32" s="867"/>
      <c r="D32" s="868"/>
      <c r="E32" s="46">
        <v>0</v>
      </c>
      <c r="F32" s="46"/>
      <c r="G32" s="46">
        <v>0</v>
      </c>
      <c r="H32" s="46">
        <v>0</v>
      </c>
      <c r="I32" s="46"/>
      <c r="J32" s="46"/>
      <c r="K32" s="46"/>
      <c r="L32" s="46"/>
      <c r="M32" s="46"/>
      <c r="N32" s="46"/>
      <c r="O32" s="170"/>
      <c r="P32" s="136"/>
    </row>
    <row r="33" spans="1:17" ht="19.5" customHeight="1">
      <c r="A33" s="890" t="s">
        <v>827</v>
      </c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136"/>
    </row>
    <row r="34" spans="1:17" ht="19.5" customHeight="1">
      <c r="A34" s="828" t="s">
        <v>826</v>
      </c>
      <c r="B34" s="828"/>
      <c r="C34" s="828"/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</row>
    <row r="35" spans="1:17" ht="55.5" customHeight="1">
      <c r="A35" s="371" t="s">
        <v>602</v>
      </c>
      <c r="B35" s="372" t="s">
        <v>603</v>
      </c>
      <c r="C35" s="372" t="s">
        <v>31</v>
      </c>
      <c r="D35" s="723" t="s">
        <v>423</v>
      </c>
      <c r="E35" s="724"/>
      <c r="F35" s="724"/>
      <c r="G35" s="724"/>
      <c r="H35" s="724"/>
      <c r="I35" s="724"/>
      <c r="J35" s="724">
        <v>0</v>
      </c>
      <c r="K35" s="724"/>
      <c r="L35" s="724"/>
      <c r="M35" s="724"/>
      <c r="N35" s="724"/>
      <c r="O35" s="724"/>
    </row>
    <row r="36" spans="1:17" ht="21" customHeight="1">
      <c r="A36" s="370">
        <v>1</v>
      </c>
      <c r="B36" s="374" t="s">
        <v>704</v>
      </c>
      <c r="C36" s="40">
        <v>-4127374</v>
      </c>
      <c r="D36" s="723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378"/>
    </row>
    <row r="37" spans="1:17" ht="19.5" customHeight="1">
      <c r="A37" s="369">
        <v>2</v>
      </c>
      <c r="B37" s="375" t="s">
        <v>683</v>
      </c>
      <c r="C37" s="147"/>
      <c r="D37" s="723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378"/>
    </row>
    <row r="38" spans="1:17" ht="21" customHeight="1">
      <c r="A38" s="370">
        <v>3</v>
      </c>
      <c r="B38" s="374" t="s">
        <v>685</v>
      </c>
      <c r="C38" s="40"/>
      <c r="D38" s="723"/>
      <c r="E38" s="724"/>
      <c r="F38" s="724"/>
      <c r="G38" s="724"/>
      <c r="H38" s="724"/>
      <c r="I38" s="724"/>
      <c r="J38" s="724"/>
      <c r="K38" s="724"/>
      <c r="L38" s="724"/>
      <c r="M38" s="724"/>
      <c r="N38" s="724"/>
      <c r="O38" s="724"/>
      <c r="P38" s="378"/>
    </row>
    <row r="39" spans="1:17" ht="19.5" customHeight="1">
      <c r="A39" s="369">
        <v>4</v>
      </c>
      <c r="B39" s="375" t="s">
        <v>692</v>
      </c>
      <c r="C39" s="147"/>
      <c r="D39" s="723"/>
      <c r="E39" s="724"/>
      <c r="F39" s="724"/>
      <c r="G39" s="724"/>
      <c r="H39" s="724"/>
      <c r="I39" s="724"/>
      <c r="J39" s="724"/>
      <c r="K39" s="724"/>
      <c r="L39" s="724"/>
      <c r="M39" s="724"/>
      <c r="N39" s="724"/>
      <c r="O39" s="724"/>
      <c r="P39" s="378"/>
    </row>
    <row r="40" spans="1:17" ht="15" customHeight="1">
      <c r="A40" s="17"/>
      <c r="B40" s="17"/>
      <c r="C40" s="377"/>
      <c r="D40" s="17"/>
      <c r="E40" s="17"/>
      <c r="F40" s="17"/>
      <c r="G40" s="17"/>
      <c r="H40" s="17"/>
      <c r="I40" s="17"/>
      <c r="J40" s="848" t="s">
        <v>729</v>
      </c>
      <c r="K40" s="848"/>
      <c r="L40" s="848"/>
      <c r="M40" s="848"/>
      <c r="N40" s="848"/>
      <c r="O40" s="848"/>
      <c r="P40" s="6"/>
    </row>
    <row r="41" spans="1:17">
      <c r="A41" s="812" t="s">
        <v>19</v>
      </c>
      <c r="B41" s="812"/>
      <c r="C41" s="812"/>
      <c r="E41" s="812" t="s">
        <v>20</v>
      </c>
      <c r="F41" s="812"/>
      <c r="G41" s="812"/>
      <c r="H41" s="812"/>
      <c r="I41" s="2"/>
      <c r="J41" s="812" t="s">
        <v>21</v>
      </c>
      <c r="K41" s="812"/>
      <c r="L41" s="812"/>
      <c r="M41" s="812"/>
      <c r="N41" s="812"/>
      <c r="O41" s="812"/>
      <c r="P41" s="6"/>
    </row>
    <row r="42" spans="1:17" s="24" customFormat="1" ht="34.5" customHeight="1">
      <c r="A42" s="7"/>
      <c r="B42" s="3"/>
      <c r="C42" s="449"/>
      <c r="D42" s="719"/>
      <c r="E42" s="3"/>
      <c r="F42" s="3"/>
      <c r="G42" s="3"/>
      <c r="H42" s="3"/>
      <c r="I42" s="3"/>
      <c r="J42" s="719"/>
      <c r="K42" s="3"/>
      <c r="L42" s="7"/>
      <c r="M42" s="3"/>
      <c r="N42" s="3"/>
      <c r="O42" s="3"/>
      <c r="P42" s="23"/>
      <c r="Q42" s="25"/>
    </row>
    <row r="43" spans="1:17" ht="13.5" customHeight="1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1:17">
      <c r="A44" s="841" t="s">
        <v>568</v>
      </c>
      <c r="B44" s="841"/>
      <c r="C44" s="841"/>
      <c r="E44" s="841" t="s">
        <v>149</v>
      </c>
      <c r="F44" s="841"/>
      <c r="G44" s="841"/>
      <c r="H44" s="841"/>
      <c r="I44" s="19"/>
      <c r="J44" s="841" t="s">
        <v>43</v>
      </c>
      <c r="K44" s="841"/>
      <c r="L44" s="841"/>
      <c r="M44" s="841"/>
      <c r="N44" s="841"/>
      <c r="O44" s="841"/>
      <c r="P44" s="6"/>
    </row>
    <row r="45" spans="1:17" ht="11.25" customHeight="1">
      <c r="A45" s="5"/>
      <c r="B45" s="5"/>
      <c r="C45" s="5"/>
      <c r="D45" s="4"/>
      <c r="E45" s="5"/>
      <c r="F45" s="5"/>
      <c r="G45" s="5"/>
      <c r="H45" s="5"/>
      <c r="I45" s="5"/>
      <c r="K45" s="2"/>
      <c r="L45" s="5"/>
      <c r="M45" s="5"/>
      <c r="N45" s="5"/>
      <c r="O45" s="2"/>
      <c r="P45" s="6"/>
    </row>
    <row r="46" spans="1:17">
      <c r="A46" s="849" t="s">
        <v>22</v>
      </c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6"/>
    </row>
    <row r="47" spans="1:17">
      <c r="A47" s="5"/>
      <c r="B47" s="5"/>
      <c r="C47" s="5"/>
      <c r="D47" s="5"/>
      <c r="E47" s="5"/>
      <c r="F47" s="5"/>
      <c r="G47" s="5"/>
      <c r="H47" s="5"/>
      <c r="I47" s="850" t="s">
        <v>24</v>
      </c>
      <c r="J47" s="850"/>
      <c r="K47" s="850"/>
      <c r="L47" s="850"/>
      <c r="M47" s="850"/>
      <c r="N47" s="850"/>
      <c r="O47" s="850"/>
      <c r="P47" s="6"/>
    </row>
    <row r="48" spans="1:17">
      <c r="A48" s="7"/>
      <c r="B48" s="812" t="s">
        <v>23</v>
      </c>
      <c r="C48" s="812"/>
      <c r="D48" s="812"/>
      <c r="E48" s="7"/>
      <c r="F48" s="7"/>
      <c r="G48" s="7"/>
      <c r="H48" s="7"/>
      <c r="I48" s="812" t="s">
        <v>39</v>
      </c>
      <c r="J48" s="812"/>
      <c r="K48" s="812"/>
      <c r="L48" s="812"/>
      <c r="M48" s="812"/>
      <c r="N48" s="812"/>
      <c r="O48" s="812"/>
      <c r="P48" s="6"/>
    </row>
    <row r="49" spans="1:16">
      <c r="A49" s="2"/>
      <c r="B49" s="812"/>
      <c r="C49" s="812"/>
      <c r="D49" s="812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7"/>
      <c r="B50" s="7"/>
      <c r="C50" s="7"/>
      <c r="D50" s="7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51"/>
      <c r="L51" s="851"/>
      <c r="M51" s="851"/>
      <c r="N51" s="851"/>
      <c r="O51" s="851"/>
      <c r="P51" s="6"/>
    </row>
    <row r="52" spans="1:16" ht="30" customHeight="1">
      <c r="P52" s="6"/>
    </row>
    <row r="53" spans="1:16" ht="18" customHeight="1">
      <c r="P53" s="6"/>
    </row>
    <row r="54" spans="1:16" ht="6.75" customHeight="1">
      <c r="P54" s="6"/>
    </row>
    <row r="55" spans="1:16" ht="26.25" customHeight="1">
      <c r="P55" s="6"/>
    </row>
    <row r="56" spans="1:16" ht="15.4" customHeight="1">
      <c r="P56" s="6"/>
    </row>
    <row r="57" spans="1:16" ht="15.75" customHeight="1">
      <c r="P57" s="6"/>
    </row>
    <row r="58" spans="1:16" ht="18.75" customHeight="1">
      <c r="P58" s="6"/>
    </row>
    <row r="59" spans="1:16" ht="12.75" customHeight="1">
      <c r="P59" s="6"/>
    </row>
    <row r="60" spans="1:16" ht="15.4" customHeight="1">
      <c r="P60" s="6"/>
    </row>
  </sheetData>
  <mergeCells count="42">
    <mergeCell ref="A46:O46"/>
    <mergeCell ref="I47:O47"/>
    <mergeCell ref="B48:D49"/>
    <mergeCell ref="I48:O50"/>
    <mergeCell ref="A51:J51"/>
    <mergeCell ref="K51:O51"/>
    <mergeCell ref="J40:O40"/>
    <mergeCell ref="A41:C41"/>
    <mergeCell ref="E41:H41"/>
    <mergeCell ref="J41:O41"/>
    <mergeCell ref="A44:C44"/>
    <mergeCell ref="E44:H44"/>
    <mergeCell ref="J44:O44"/>
    <mergeCell ref="A34:D34"/>
    <mergeCell ref="E34:O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2:D32"/>
    <mergeCell ref="A33:O33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 codeName="Sheet50">
    <tabColor rgb="FF00B050"/>
  </sheetPr>
  <dimension ref="A1:R60"/>
  <sheetViews>
    <sheetView showGridLines="0" topLeftCell="A14" workbookViewId="0">
      <selection activeCell="B37" sqref="B37"/>
    </sheetView>
  </sheetViews>
  <sheetFormatPr defaultRowHeight="15.75"/>
  <cols>
    <col min="1" max="1" width="6.6640625" style="697" customWidth="1"/>
    <col min="2" max="2" width="32.5" style="697" customWidth="1"/>
    <col min="3" max="3" width="19.1640625" style="8" customWidth="1"/>
    <col min="4" max="4" width="36" style="697" customWidth="1"/>
    <col min="5" max="5" width="14.5" style="697" customWidth="1"/>
    <col min="6" max="6" width="16.33203125" style="697" bestFit="1" customWidth="1"/>
    <col min="7" max="8" width="12.5" style="697" hidden="1" customWidth="1"/>
    <col min="9" max="9" width="15.5" style="697" bestFit="1" customWidth="1"/>
    <col min="10" max="10" width="9.83203125" style="697" customWidth="1"/>
    <col min="11" max="11" width="8.1640625" style="697" bestFit="1" customWidth="1"/>
    <col min="12" max="12" width="11.1640625" style="697" customWidth="1"/>
    <col min="13" max="13" width="9.83203125" style="697" bestFit="1" customWidth="1"/>
    <col min="14" max="14" width="11.33203125" style="697" customWidth="1"/>
    <col min="15" max="15" width="16.83203125" style="697" customWidth="1"/>
    <col min="16" max="16" width="13.1640625" style="697" customWidth="1"/>
    <col min="17" max="17" width="12" style="697" customWidth="1"/>
    <col min="18" max="16384" width="9.33203125" style="69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792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803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99" t="s">
        <v>17</v>
      </c>
      <c r="D16" s="699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711">
        <v>1</v>
      </c>
      <c r="B17" s="711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SUM(E20:E31)</f>
        <v>65424730</v>
      </c>
      <c r="F18" s="32">
        <f t="shared" si="0"/>
        <v>65424730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395595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SUM(E20:E31)</f>
        <v>65424730</v>
      </c>
      <c r="F19" s="35">
        <f t="shared" ref="F19:O19" si="1">SUM(F20:F31)</f>
        <v>65424730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395595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712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>
        <f>F20-'Điều Trị GT3'!F20</f>
        <v>0</v>
      </c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712">
        <f t="shared" ref="E21:E3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>
        <f>F21-'Điều Trị GT3'!F21</f>
        <v>0</v>
      </c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712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>
        <f>F22-'Điều Trị GT3'!F22</f>
        <v>0</v>
      </c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712">
        <f t="shared" si="2"/>
        <v>5221854</v>
      </c>
      <c r="F23" s="89">
        <v>5221854</v>
      </c>
      <c r="G23" s="89"/>
      <c r="H23" s="89"/>
      <c r="I23" s="40"/>
      <c r="J23" s="40"/>
      <c r="K23" s="35"/>
      <c r="L23" s="35"/>
      <c r="M23" s="35"/>
      <c r="N23" s="35"/>
      <c r="O23" s="448">
        <f>F23-'Điều Trị GT3'!F23</f>
        <v>395595</v>
      </c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712">
        <f t="shared" si="2"/>
        <v>5377410</v>
      </c>
      <c r="F24" s="89">
        <v>5377410</v>
      </c>
      <c r="G24" s="89"/>
      <c r="H24" s="89"/>
      <c r="I24" s="40"/>
      <c r="J24" s="40"/>
      <c r="K24" s="35"/>
      <c r="L24" s="35"/>
      <c r="M24" s="35"/>
      <c r="N24" s="35"/>
      <c r="O24" s="448">
        <f>F24-'Điều Trị GT3'!F24</f>
        <v>0</v>
      </c>
      <c r="P24" s="10"/>
    </row>
    <row r="25" spans="1:16" s="12" customFormat="1" ht="30" customHeight="1">
      <c r="A25" s="37">
        <v>6</v>
      </c>
      <c r="B25" s="91" t="s">
        <v>156</v>
      </c>
      <c r="C25" s="90" t="s">
        <v>166</v>
      </c>
      <c r="D25" s="39" t="s">
        <v>143</v>
      </c>
      <c r="E25" s="712">
        <f t="shared" si="2"/>
        <v>4894799</v>
      </c>
      <c r="F25" s="89">
        <v>4894799</v>
      </c>
      <c r="G25" s="89"/>
      <c r="H25" s="89"/>
      <c r="I25" s="40"/>
      <c r="J25" s="43"/>
      <c r="K25" s="44"/>
      <c r="L25" s="44"/>
      <c r="M25" s="44"/>
      <c r="N25" s="44"/>
      <c r="O25" s="448">
        <f>F25-'Điều Trị GT3'!F26</f>
        <v>0</v>
      </c>
      <c r="P25" s="11"/>
    </row>
    <row r="26" spans="1:16" s="12" customFormat="1" ht="30" customHeight="1">
      <c r="A26" s="37">
        <v>7</v>
      </c>
      <c r="B26" s="91" t="s">
        <v>591</v>
      </c>
      <c r="C26" s="90" t="s">
        <v>396</v>
      </c>
      <c r="D26" s="39" t="s">
        <v>143</v>
      </c>
      <c r="E26" s="712">
        <f t="shared" si="2"/>
        <v>3002744</v>
      </c>
      <c r="F26" s="89">
        <v>3002744</v>
      </c>
      <c r="G26" s="89"/>
      <c r="H26" s="89"/>
      <c r="I26" s="40"/>
      <c r="J26" s="43"/>
      <c r="K26" s="44"/>
      <c r="L26" s="44"/>
      <c r="M26" s="44"/>
      <c r="N26" s="44"/>
      <c r="O26" s="448">
        <f>F26-'Điều Trị GT3'!F27</f>
        <v>0</v>
      </c>
      <c r="P26" s="11"/>
    </row>
    <row r="27" spans="1:16" ht="30" customHeight="1">
      <c r="A27" s="37">
        <v>8</v>
      </c>
      <c r="B27" s="93" t="s">
        <v>149</v>
      </c>
      <c r="C27" s="90" t="s">
        <v>167</v>
      </c>
      <c r="D27" s="39" t="s">
        <v>143</v>
      </c>
      <c r="E27" s="712">
        <f t="shared" si="2"/>
        <v>7404183</v>
      </c>
      <c r="F27" s="89">
        <v>7404183</v>
      </c>
      <c r="G27" s="89"/>
      <c r="H27" s="89"/>
      <c r="I27" s="40"/>
      <c r="J27" s="40"/>
      <c r="K27" s="35"/>
      <c r="L27" s="35"/>
      <c r="M27" s="35"/>
      <c r="N27" s="35"/>
      <c r="O27" s="448">
        <f>F27-'Điều Trị GT3'!F28</f>
        <v>0</v>
      </c>
      <c r="P27" s="10"/>
    </row>
    <row r="28" spans="1:16" ht="30" customHeight="1">
      <c r="A28" s="37">
        <v>9</v>
      </c>
      <c r="B28" s="91" t="s">
        <v>157</v>
      </c>
      <c r="C28" s="90" t="s">
        <v>168</v>
      </c>
      <c r="D28" s="39" t="s">
        <v>143</v>
      </c>
      <c r="E28" s="712">
        <f t="shared" si="2"/>
        <v>5708414</v>
      </c>
      <c r="F28" s="89">
        <v>5708414</v>
      </c>
      <c r="G28" s="89"/>
      <c r="H28" s="89"/>
      <c r="I28" s="40"/>
      <c r="J28" s="40"/>
      <c r="K28" s="35"/>
      <c r="L28" s="35"/>
      <c r="M28" s="35"/>
      <c r="N28" s="35"/>
      <c r="O28" s="448">
        <f>F28-'Điều Trị GT3'!F29</f>
        <v>0</v>
      </c>
      <c r="P28" s="10"/>
    </row>
    <row r="29" spans="1:16" ht="30" customHeight="1">
      <c r="A29" s="37">
        <v>10</v>
      </c>
      <c r="B29" s="91" t="s">
        <v>158</v>
      </c>
      <c r="C29" s="90" t="s">
        <v>169</v>
      </c>
      <c r="D29" s="39" t="s">
        <v>143</v>
      </c>
      <c r="E29" s="712">
        <f t="shared" si="2"/>
        <v>5260072</v>
      </c>
      <c r="F29" s="89">
        <v>5260072</v>
      </c>
      <c r="G29" s="89"/>
      <c r="H29" s="89"/>
      <c r="I29" s="40"/>
      <c r="J29" s="40"/>
      <c r="K29" s="35"/>
      <c r="L29" s="35"/>
      <c r="M29" s="35"/>
      <c r="N29" s="35"/>
      <c r="O29" s="448">
        <f>F29-'Điều Trị GT3'!F30</f>
        <v>0</v>
      </c>
      <c r="P29" s="10"/>
    </row>
    <row r="30" spans="1:16" ht="30" customHeight="1">
      <c r="A30" s="37">
        <v>11</v>
      </c>
      <c r="B30" s="91" t="s">
        <v>159</v>
      </c>
      <c r="C30" s="90" t="s">
        <v>170</v>
      </c>
      <c r="D30" s="39" t="s">
        <v>143</v>
      </c>
      <c r="E30" s="712">
        <f t="shared" si="2"/>
        <v>5668854</v>
      </c>
      <c r="F30" s="89">
        <v>5668854</v>
      </c>
      <c r="G30" s="89"/>
      <c r="H30" s="89"/>
      <c r="I30" s="40"/>
      <c r="J30" s="40"/>
      <c r="K30" s="35"/>
      <c r="L30" s="35"/>
      <c r="M30" s="35"/>
      <c r="N30" s="35"/>
      <c r="O30" s="448">
        <f>F30-'Điều Trị GT3'!F31</f>
        <v>0</v>
      </c>
    </row>
    <row r="31" spans="1:16" ht="30" customHeight="1">
      <c r="A31" s="37">
        <v>12</v>
      </c>
      <c r="B31" s="91" t="s">
        <v>160</v>
      </c>
      <c r="C31" s="90" t="s">
        <v>171</v>
      </c>
      <c r="D31" s="39" t="s">
        <v>143</v>
      </c>
      <c r="E31" s="712">
        <f t="shared" si="2"/>
        <v>3967794</v>
      </c>
      <c r="F31" s="141">
        <v>3967794</v>
      </c>
      <c r="G31" s="141"/>
      <c r="H31" s="141"/>
      <c r="I31" s="40"/>
      <c r="J31" s="40"/>
      <c r="K31" s="35"/>
      <c r="L31" s="35"/>
      <c r="M31" s="35"/>
      <c r="N31" s="35"/>
      <c r="O31" s="448">
        <f>F31-'Điều Trị GT3'!F32</f>
        <v>0</v>
      </c>
    </row>
    <row r="32" spans="1:16" ht="21.75" customHeight="1">
      <c r="A32" s="140" t="s">
        <v>377</v>
      </c>
      <c r="B32" s="866" t="s">
        <v>378</v>
      </c>
      <c r="C32" s="867"/>
      <c r="D32" s="868"/>
      <c r="E32" s="46">
        <v>0</v>
      </c>
      <c r="F32" s="46"/>
      <c r="G32" s="46">
        <v>0</v>
      </c>
      <c r="H32" s="46">
        <v>0</v>
      </c>
      <c r="I32" s="46"/>
      <c r="J32" s="46"/>
      <c r="K32" s="46"/>
      <c r="L32" s="46"/>
      <c r="M32" s="46"/>
      <c r="N32" s="46"/>
      <c r="O32" s="170"/>
      <c r="P32" s="136"/>
    </row>
    <row r="33" spans="1:17" ht="19.5" customHeight="1">
      <c r="A33" s="890" t="s">
        <v>808</v>
      </c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136"/>
    </row>
    <row r="34" spans="1:17" ht="19.5" customHeight="1">
      <c r="A34" s="828" t="s">
        <v>804</v>
      </c>
      <c r="B34" s="828"/>
      <c r="C34" s="828"/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</row>
    <row r="35" spans="1:17" ht="55.5" customHeight="1">
      <c r="A35" s="371" t="s">
        <v>602</v>
      </c>
      <c r="B35" s="372" t="s">
        <v>603</v>
      </c>
      <c r="C35" s="372" t="s">
        <v>31</v>
      </c>
      <c r="D35" s="701" t="s">
        <v>423</v>
      </c>
      <c r="E35" s="702"/>
      <c r="F35" s="702"/>
      <c r="G35" s="702"/>
      <c r="H35" s="702"/>
      <c r="I35" s="702"/>
      <c r="J35" s="702">
        <v>0</v>
      </c>
      <c r="K35" s="702"/>
      <c r="L35" s="702"/>
      <c r="M35" s="702"/>
      <c r="N35" s="702"/>
      <c r="O35" s="702"/>
    </row>
    <row r="36" spans="1:17" ht="21" customHeight="1">
      <c r="A36" s="370">
        <v>1</v>
      </c>
      <c r="B36" s="374" t="s">
        <v>704</v>
      </c>
      <c r="C36" s="40">
        <v>395595</v>
      </c>
      <c r="D36" s="701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378"/>
    </row>
    <row r="37" spans="1:17" ht="19.5" customHeight="1">
      <c r="A37" s="369">
        <v>2</v>
      </c>
      <c r="B37" s="375" t="s">
        <v>683</v>
      </c>
      <c r="C37" s="147"/>
      <c r="D37" s="701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378"/>
    </row>
    <row r="38" spans="1:17" ht="21" customHeight="1">
      <c r="A38" s="370">
        <v>3</v>
      </c>
      <c r="B38" s="374" t="s">
        <v>685</v>
      </c>
      <c r="C38" s="40"/>
      <c r="D38" s="701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378"/>
    </row>
    <row r="39" spans="1:17" ht="19.5" customHeight="1">
      <c r="A39" s="369">
        <v>4</v>
      </c>
      <c r="B39" s="375" t="s">
        <v>692</v>
      </c>
      <c r="C39" s="147"/>
      <c r="D39" s="701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378"/>
    </row>
    <row r="40" spans="1:17" ht="15" customHeight="1">
      <c r="A40" s="17"/>
      <c r="B40" s="17"/>
      <c r="C40" s="377"/>
      <c r="D40" s="17"/>
      <c r="E40" s="17"/>
      <c r="F40" s="17"/>
      <c r="G40" s="17"/>
      <c r="H40" s="17"/>
      <c r="I40" s="17"/>
      <c r="J40" s="848" t="s">
        <v>729</v>
      </c>
      <c r="K40" s="848"/>
      <c r="L40" s="848"/>
      <c r="M40" s="848"/>
      <c r="N40" s="848"/>
      <c r="O40" s="848"/>
      <c r="P40" s="6"/>
    </row>
    <row r="41" spans="1:17">
      <c r="A41" s="812" t="s">
        <v>19</v>
      </c>
      <c r="B41" s="812"/>
      <c r="C41" s="812"/>
      <c r="E41" s="812" t="s">
        <v>20</v>
      </c>
      <c r="F41" s="812"/>
      <c r="G41" s="812"/>
      <c r="H41" s="812"/>
      <c r="I41" s="2"/>
      <c r="J41" s="812" t="s">
        <v>21</v>
      </c>
      <c r="K41" s="812"/>
      <c r="L41" s="812"/>
      <c r="M41" s="812"/>
      <c r="N41" s="812"/>
      <c r="O41" s="812"/>
      <c r="P41" s="6"/>
    </row>
    <row r="42" spans="1:17" s="24" customFormat="1" ht="34.5" customHeight="1">
      <c r="A42" s="7"/>
      <c r="B42" s="3"/>
      <c r="C42" s="449"/>
      <c r="D42" s="697"/>
      <c r="E42" s="3"/>
      <c r="F42" s="3"/>
      <c r="G42" s="3"/>
      <c r="H42" s="3"/>
      <c r="I42" s="3"/>
      <c r="J42" s="697"/>
      <c r="K42" s="3"/>
      <c r="L42" s="7"/>
      <c r="M42" s="3"/>
      <c r="N42" s="3"/>
      <c r="O42" s="3"/>
      <c r="P42" s="23"/>
      <c r="Q42" s="25"/>
    </row>
    <row r="43" spans="1:17" ht="13.5" customHeight="1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1:17">
      <c r="A44" s="841" t="s">
        <v>568</v>
      </c>
      <c r="B44" s="841"/>
      <c r="C44" s="841"/>
      <c r="E44" s="841" t="s">
        <v>149</v>
      </c>
      <c r="F44" s="841"/>
      <c r="G44" s="841"/>
      <c r="H44" s="841"/>
      <c r="I44" s="19"/>
      <c r="J44" s="841" t="s">
        <v>43</v>
      </c>
      <c r="K44" s="841"/>
      <c r="L44" s="841"/>
      <c r="M44" s="841"/>
      <c r="N44" s="841"/>
      <c r="O44" s="841"/>
      <c r="P44" s="6"/>
    </row>
    <row r="45" spans="1:17" ht="11.25" customHeight="1">
      <c r="A45" s="5"/>
      <c r="B45" s="5"/>
      <c r="C45" s="5"/>
      <c r="D45" s="4"/>
      <c r="E45" s="5"/>
      <c r="F45" s="5"/>
      <c r="G45" s="5"/>
      <c r="H45" s="5"/>
      <c r="I45" s="5"/>
      <c r="K45" s="2"/>
      <c r="L45" s="5"/>
      <c r="M45" s="5"/>
      <c r="N45" s="5"/>
      <c r="O45" s="2"/>
      <c r="P45" s="6"/>
    </row>
    <row r="46" spans="1:17">
      <c r="A46" s="849" t="s">
        <v>22</v>
      </c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6"/>
    </row>
    <row r="47" spans="1:17">
      <c r="A47" s="5"/>
      <c r="B47" s="5"/>
      <c r="C47" s="5"/>
      <c r="D47" s="5"/>
      <c r="E47" s="5"/>
      <c r="F47" s="5"/>
      <c r="G47" s="5"/>
      <c r="H47" s="5"/>
      <c r="I47" s="850" t="s">
        <v>24</v>
      </c>
      <c r="J47" s="850"/>
      <c r="K47" s="850"/>
      <c r="L47" s="850"/>
      <c r="M47" s="850"/>
      <c r="N47" s="850"/>
      <c r="O47" s="850"/>
      <c r="P47" s="6"/>
    </row>
    <row r="48" spans="1:17">
      <c r="A48" s="7"/>
      <c r="B48" s="812" t="s">
        <v>23</v>
      </c>
      <c r="C48" s="812"/>
      <c r="D48" s="812"/>
      <c r="E48" s="7"/>
      <c r="F48" s="7"/>
      <c r="G48" s="7"/>
      <c r="H48" s="7"/>
      <c r="I48" s="812" t="s">
        <v>39</v>
      </c>
      <c r="J48" s="812"/>
      <c r="K48" s="812"/>
      <c r="L48" s="812"/>
      <c r="M48" s="812"/>
      <c r="N48" s="812"/>
      <c r="O48" s="812"/>
      <c r="P48" s="6"/>
    </row>
    <row r="49" spans="1:16">
      <c r="A49" s="2"/>
      <c r="B49" s="812"/>
      <c r="C49" s="812"/>
      <c r="D49" s="812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7"/>
      <c r="B50" s="7"/>
      <c r="C50" s="7"/>
      <c r="D50" s="7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51"/>
      <c r="L51" s="851"/>
      <c r="M51" s="851"/>
      <c r="N51" s="851"/>
      <c r="O51" s="851"/>
      <c r="P51" s="6"/>
    </row>
    <row r="52" spans="1:16" ht="30" customHeight="1">
      <c r="P52" s="6"/>
    </row>
    <row r="53" spans="1:16" ht="18" customHeight="1">
      <c r="P53" s="6"/>
    </row>
    <row r="54" spans="1:16" ht="6.75" customHeight="1">
      <c r="P54" s="6"/>
    </row>
    <row r="55" spans="1:16" ht="26.25" customHeight="1">
      <c r="P55" s="6"/>
    </row>
    <row r="56" spans="1:16" ht="15.4" customHeight="1">
      <c r="P56" s="6"/>
    </row>
    <row r="57" spans="1:16" ht="15.75" customHeight="1">
      <c r="P57" s="6"/>
    </row>
    <row r="58" spans="1:16" ht="18.75" customHeight="1">
      <c r="P58" s="6"/>
    </row>
    <row r="59" spans="1:16" ht="12.75" customHeight="1">
      <c r="P59" s="6"/>
    </row>
    <row r="60" spans="1:16" ht="15.4" customHeight="1">
      <c r="P60" s="6"/>
    </row>
  </sheetData>
  <mergeCells count="42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34:D34"/>
    <mergeCell ref="E34:O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2:D32"/>
    <mergeCell ref="A33:O33"/>
    <mergeCell ref="J40:O40"/>
    <mergeCell ref="A41:C41"/>
    <mergeCell ref="E41:H41"/>
    <mergeCell ref="J41:O41"/>
    <mergeCell ref="A44:C44"/>
    <mergeCell ref="E44:H44"/>
    <mergeCell ref="J44:O44"/>
    <mergeCell ref="A46:O46"/>
    <mergeCell ref="I47:O47"/>
    <mergeCell ref="B48:D49"/>
    <mergeCell ref="I48:O50"/>
    <mergeCell ref="A51:J51"/>
    <mergeCell ref="K51:O51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Sheet36">
    <tabColor rgb="FF00B050"/>
  </sheetPr>
  <dimension ref="A1:R61"/>
  <sheetViews>
    <sheetView showGridLines="0" topLeftCell="A13" workbookViewId="0">
      <selection activeCell="I33" sqref="I33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5" width="14.5" style="671" customWidth="1"/>
    <col min="6" max="6" width="16.33203125" style="671" bestFit="1" customWidth="1"/>
    <col min="7" max="8" width="12.5" style="671" hidden="1" customWidth="1"/>
    <col min="9" max="9" width="15.5" style="671" bestFit="1" customWidth="1"/>
    <col min="10" max="10" width="9.83203125" style="671" customWidth="1"/>
    <col min="11" max="11" width="8.1640625" style="671" bestFit="1" customWidth="1"/>
    <col min="12" max="12" width="11.1640625" style="671" customWidth="1"/>
    <col min="13" max="13" width="9.83203125" style="671" bestFit="1" customWidth="1"/>
    <col min="14" max="14" width="11.33203125" style="671" customWidth="1"/>
    <col min="15" max="15" width="16.83203125" style="671" customWidth="1"/>
    <col min="16" max="16" width="13.1640625" style="671" customWidth="1"/>
    <col min="17" max="17" width="12" style="671" customWidth="1"/>
    <col min="18" max="16384" width="9.33203125" style="671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561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785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73" t="s">
        <v>17</v>
      </c>
      <c r="D16" s="673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685">
        <v>1</v>
      </c>
      <c r="B17" s="685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SUM(E20:E32)</f>
        <v>65029135</v>
      </c>
      <c r="F18" s="32">
        <f t="shared" si="0"/>
        <v>65029135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-4849950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SUM(E20:E32)</f>
        <v>65029135</v>
      </c>
      <c r="F19" s="35">
        <f t="shared" ref="F19:O19" si="1">SUM(F20:F32)</f>
        <v>65029135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-4849950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712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>
        <f>F20-'Điều Trị GT2.'!F20</f>
        <v>0</v>
      </c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712">
        <f t="shared" ref="E21:E32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>
        <f>F21-'Điều Trị GT2.'!F21</f>
        <v>0</v>
      </c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712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>
        <f>F22-'Điều Trị GT2.'!F22</f>
        <v>0</v>
      </c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712">
        <f t="shared" si="2"/>
        <v>4826259</v>
      </c>
      <c r="F23" s="89">
        <v>4826259</v>
      </c>
      <c r="G23" s="89"/>
      <c r="H23" s="89"/>
      <c r="I23" s="40"/>
      <c r="J23" s="40"/>
      <c r="K23" s="35"/>
      <c r="L23" s="35"/>
      <c r="M23" s="35"/>
      <c r="N23" s="35"/>
      <c r="O23" s="448">
        <f>F23-'Điều Trị GT2.'!F23</f>
        <v>-447000</v>
      </c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712">
        <f t="shared" si="2"/>
        <v>5377410</v>
      </c>
      <c r="F24" s="89">
        <v>5377410</v>
      </c>
      <c r="G24" s="89"/>
      <c r="H24" s="89"/>
      <c r="I24" s="40"/>
      <c r="J24" s="40"/>
      <c r="K24" s="35"/>
      <c r="L24" s="35"/>
      <c r="M24" s="35"/>
      <c r="N24" s="35"/>
      <c r="O24" s="448">
        <f>F24-'Điều Trị GT2.'!F24</f>
        <v>0</v>
      </c>
      <c r="P24" s="10"/>
    </row>
    <row r="25" spans="1:16" ht="30" customHeight="1">
      <c r="A25" s="37">
        <v>6</v>
      </c>
      <c r="B25" s="91" t="s">
        <v>424</v>
      </c>
      <c r="C25" s="90" t="s">
        <v>425</v>
      </c>
      <c r="D25" s="39" t="s">
        <v>143</v>
      </c>
      <c r="E25" s="712">
        <f t="shared" si="2"/>
        <v>0</v>
      </c>
      <c r="F25" s="89"/>
      <c r="G25" s="89"/>
      <c r="H25" s="89"/>
      <c r="I25" s="40"/>
      <c r="J25" s="40"/>
      <c r="K25" s="35"/>
      <c r="L25" s="35"/>
      <c r="M25" s="35"/>
      <c r="N25" s="35"/>
      <c r="O25" s="448">
        <f>F25-'Điều Trị GT2.'!F25</f>
        <v>-4402950</v>
      </c>
      <c r="P25" s="10"/>
    </row>
    <row r="26" spans="1:16" s="12" customFormat="1" ht="30" customHeight="1">
      <c r="A26" s="37">
        <v>7</v>
      </c>
      <c r="B26" s="91" t="s">
        <v>156</v>
      </c>
      <c r="C26" s="90" t="s">
        <v>166</v>
      </c>
      <c r="D26" s="39" t="s">
        <v>143</v>
      </c>
      <c r="E26" s="712">
        <f t="shared" si="2"/>
        <v>4894799</v>
      </c>
      <c r="F26" s="89">
        <v>4894799</v>
      </c>
      <c r="G26" s="89"/>
      <c r="H26" s="89"/>
      <c r="I26" s="40"/>
      <c r="J26" s="43"/>
      <c r="K26" s="44"/>
      <c r="L26" s="44"/>
      <c r="M26" s="44"/>
      <c r="N26" s="44"/>
      <c r="O26" s="448">
        <f>F26-'Điều Trị GT2.'!F26</f>
        <v>0</v>
      </c>
      <c r="P26" s="11"/>
    </row>
    <row r="27" spans="1:16" s="12" customFormat="1" ht="30" customHeight="1">
      <c r="A27" s="37">
        <v>8</v>
      </c>
      <c r="B27" s="91" t="s">
        <v>591</v>
      </c>
      <c r="C27" s="90" t="s">
        <v>396</v>
      </c>
      <c r="D27" s="39" t="s">
        <v>143</v>
      </c>
      <c r="E27" s="712">
        <f t="shared" si="2"/>
        <v>3002744</v>
      </c>
      <c r="F27" s="89">
        <v>3002744</v>
      </c>
      <c r="G27" s="89"/>
      <c r="H27" s="89"/>
      <c r="I27" s="40"/>
      <c r="J27" s="43"/>
      <c r="K27" s="44"/>
      <c r="L27" s="44"/>
      <c r="M27" s="44"/>
      <c r="N27" s="44"/>
      <c r="O27" s="448">
        <f>F27-'Điều Trị GT2.'!F27</f>
        <v>0</v>
      </c>
      <c r="P27" s="11"/>
    </row>
    <row r="28" spans="1:16" ht="30" customHeight="1">
      <c r="A28" s="37">
        <v>9</v>
      </c>
      <c r="B28" s="93" t="s">
        <v>149</v>
      </c>
      <c r="C28" s="90" t="s">
        <v>167</v>
      </c>
      <c r="D28" s="39" t="s">
        <v>143</v>
      </c>
      <c r="E28" s="712">
        <f t="shared" si="2"/>
        <v>7404183</v>
      </c>
      <c r="F28" s="89">
        <v>7404183</v>
      </c>
      <c r="G28" s="89"/>
      <c r="H28" s="89"/>
      <c r="I28" s="40"/>
      <c r="J28" s="40"/>
      <c r="K28" s="35"/>
      <c r="L28" s="35"/>
      <c r="M28" s="35"/>
      <c r="N28" s="35"/>
      <c r="O28" s="448">
        <f>F28-'Điều Trị GT2.'!F28</f>
        <v>0</v>
      </c>
      <c r="P28" s="10"/>
    </row>
    <row r="29" spans="1:16" ht="30" customHeight="1">
      <c r="A29" s="37">
        <v>10</v>
      </c>
      <c r="B29" s="91" t="s">
        <v>157</v>
      </c>
      <c r="C29" s="90" t="s">
        <v>168</v>
      </c>
      <c r="D29" s="39" t="s">
        <v>143</v>
      </c>
      <c r="E29" s="712">
        <f t="shared" si="2"/>
        <v>5708414</v>
      </c>
      <c r="F29" s="89">
        <v>5708414</v>
      </c>
      <c r="G29" s="89"/>
      <c r="H29" s="89"/>
      <c r="I29" s="40"/>
      <c r="J29" s="40"/>
      <c r="K29" s="35"/>
      <c r="L29" s="35"/>
      <c r="M29" s="35"/>
      <c r="N29" s="35"/>
      <c r="O29" s="448">
        <f>F29-'Điều Trị GT2.'!F29</f>
        <v>0</v>
      </c>
      <c r="P29" s="10"/>
    </row>
    <row r="30" spans="1:16" ht="30" customHeight="1">
      <c r="A30" s="37">
        <v>11</v>
      </c>
      <c r="B30" s="91" t="s">
        <v>158</v>
      </c>
      <c r="C30" s="90" t="s">
        <v>169</v>
      </c>
      <c r="D30" s="39" t="s">
        <v>143</v>
      </c>
      <c r="E30" s="712">
        <f t="shared" si="2"/>
        <v>5260072</v>
      </c>
      <c r="F30" s="89">
        <v>5260072</v>
      </c>
      <c r="G30" s="89"/>
      <c r="H30" s="89"/>
      <c r="I30" s="40"/>
      <c r="J30" s="40"/>
      <c r="K30" s="35"/>
      <c r="L30" s="35"/>
      <c r="M30" s="35"/>
      <c r="N30" s="35"/>
      <c r="O30" s="448">
        <f>F30-'Điều Trị GT2.'!F30</f>
        <v>0</v>
      </c>
      <c r="P30" s="10"/>
    </row>
    <row r="31" spans="1:16" ht="30" customHeight="1">
      <c r="A31" s="37">
        <v>12</v>
      </c>
      <c r="B31" s="91" t="s">
        <v>159</v>
      </c>
      <c r="C31" s="90" t="s">
        <v>170</v>
      </c>
      <c r="D31" s="39" t="s">
        <v>143</v>
      </c>
      <c r="E31" s="712">
        <f t="shared" si="2"/>
        <v>5668854</v>
      </c>
      <c r="F31" s="89">
        <v>5668854</v>
      </c>
      <c r="G31" s="89"/>
      <c r="H31" s="89"/>
      <c r="I31" s="40"/>
      <c r="J31" s="40"/>
      <c r="K31" s="35"/>
      <c r="L31" s="35"/>
      <c r="M31" s="35"/>
      <c r="N31" s="35"/>
      <c r="O31" s="448">
        <f>F31-'Điều Trị GT2.'!F31</f>
        <v>0</v>
      </c>
    </row>
    <row r="32" spans="1:16" ht="30" customHeight="1">
      <c r="A32" s="37">
        <v>13</v>
      </c>
      <c r="B32" s="91" t="s">
        <v>160</v>
      </c>
      <c r="C32" s="90" t="s">
        <v>171</v>
      </c>
      <c r="D32" s="39" t="s">
        <v>143</v>
      </c>
      <c r="E32" s="712">
        <f t="shared" si="2"/>
        <v>3967794</v>
      </c>
      <c r="F32" s="141">
        <v>3967794</v>
      </c>
      <c r="G32" s="141"/>
      <c r="H32" s="141"/>
      <c r="I32" s="40"/>
      <c r="J32" s="40"/>
      <c r="K32" s="35"/>
      <c r="L32" s="35"/>
      <c r="M32" s="35"/>
      <c r="N32" s="35"/>
      <c r="O32" s="448">
        <f>F32-'Điều Trị GT2.'!F32</f>
        <v>0</v>
      </c>
    </row>
    <row r="33" spans="1:17" ht="21.75" customHeight="1">
      <c r="A33" s="140" t="s">
        <v>377</v>
      </c>
      <c r="B33" s="866" t="s">
        <v>378</v>
      </c>
      <c r="C33" s="867"/>
      <c r="D33" s="868"/>
      <c r="E33" s="46">
        <v>0</v>
      </c>
      <c r="F33" s="46"/>
      <c r="G33" s="46">
        <v>0</v>
      </c>
      <c r="H33" s="46">
        <v>0</v>
      </c>
      <c r="I33" s="46"/>
      <c r="J33" s="46"/>
      <c r="K33" s="46"/>
      <c r="L33" s="46"/>
      <c r="M33" s="46"/>
      <c r="N33" s="46"/>
      <c r="O33" s="170"/>
      <c r="P33" s="136"/>
    </row>
    <row r="34" spans="1:17" ht="19.5" customHeight="1">
      <c r="A34" s="890" t="s">
        <v>790</v>
      </c>
      <c r="B34" s="890"/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  <c r="O34" s="890"/>
      <c r="P34" s="136"/>
    </row>
    <row r="35" spans="1:17" ht="19.5" customHeight="1">
      <c r="A35" s="828" t="s">
        <v>789</v>
      </c>
      <c r="B35" s="828"/>
      <c r="C35" s="828"/>
      <c r="D35" s="828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</row>
    <row r="36" spans="1:17" ht="55.5" customHeight="1">
      <c r="A36" s="371" t="s">
        <v>602</v>
      </c>
      <c r="B36" s="372" t="s">
        <v>603</v>
      </c>
      <c r="C36" s="372" t="s">
        <v>31</v>
      </c>
      <c r="D36" s="675" t="s">
        <v>423</v>
      </c>
      <c r="E36" s="676"/>
      <c r="F36" s="676"/>
      <c r="G36" s="676"/>
      <c r="H36" s="676"/>
      <c r="I36" s="676"/>
      <c r="J36" s="676">
        <v>0</v>
      </c>
      <c r="K36" s="676"/>
      <c r="L36" s="676"/>
      <c r="M36" s="676"/>
      <c r="N36" s="676"/>
      <c r="O36" s="676"/>
    </row>
    <row r="37" spans="1:17" ht="21" customHeight="1">
      <c r="A37" s="370">
        <v>1</v>
      </c>
      <c r="B37" s="374" t="s">
        <v>704</v>
      </c>
      <c r="C37" s="40">
        <v>-3955949.9999999925</v>
      </c>
      <c r="D37" s="675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  <c r="P37" s="378"/>
    </row>
    <row r="38" spans="1:17" ht="19.5" customHeight="1">
      <c r="A38" s="369">
        <v>2</v>
      </c>
      <c r="B38" s="375" t="s">
        <v>683</v>
      </c>
      <c r="C38" s="147"/>
      <c r="D38" s="675"/>
      <c r="E38" s="676"/>
      <c r="F38" s="676"/>
      <c r="G38" s="676"/>
      <c r="H38" s="676"/>
      <c r="I38" s="676"/>
      <c r="J38" s="676"/>
      <c r="K38" s="676"/>
      <c r="L38" s="676"/>
      <c r="M38" s="676"/>
      <c r="N38" s="676"/>
      <c r="O38" s="676"/>
      <c r="P38" s="378"/>
    </row>
    <row r="39" spans="1:17" ht="21" customHeight="1">
      <c r="A39" s="370">
        <v>3</v>
      </c>
      <c r="B39" s="374" t="s">
        <v>685</v>
      </c>
      <c r="C39" s="40">
        <v>-894000.00000000093</v>
      </c>
      <c r="D39" s="675"/>
      <c r="E39" s="676"/>
      <c r="F39" s="676"/>
      <c r="G39" s="676"/>
      <c r="H39" s="676"/>
      <c r="I39" s="676"/>
      <c r="J39" s="676"/>
      <c r="K39" s="676"/>
      <c r="L39" s="676"/>
      <c r="M39" s="676"/>
      <c r="N39" s="676"/>
      <c r="O39" s="676"/>
      <c r="P39" s="378"/>
    </row>
    <row r="40" spans="1:17" ht="19.5" customHeight="1">
      <c r="A40" s="369">
        <v>4</v>
      </c>
      <c r="B40" s="375" t="s">
        <v>692</v>
      </c>
      <c r="C40" s="147"/>
      <c r="D40" s="675"/>
      <c r="E40" s="676"/>
      <c r="F40" s="676"/>
      <c r="G40" s="676"/>
      <c r="H40" s="676"/>
      <c r="I40" s="676"/>
      <c r="J40" s="676"/>
      <c r="K40" s="676"/>
      <c r="L40" s="676"/>
      <c r="M40" s="676"/>
      <c r="N40" s="676"/>
      <c r="O40" s="676"/>
      <c r="P40" s="378"/>
    </row>
    <row r="41" spans="1:17" ht="15" customHeight="1">
      <c r="A41" s="17"/>
      <c r="B41" s="17"/>
      <c r="C41" s="377"/>
      <c r="D41" s="17"/>
      <c r="E41" s="17"/>
      <c r="F41" s="17"/>
      <c r="G41" s="17"/>
      <c r="H41" s="17"/>
      <c r="I41" s="17"/>
      <c r="J41" s="848" t="s">
        <v>729</v>
      </c>
      <c r="K41" s="848"/>
      <c r="L41" s="848"/>
      <c r="M41" s="848"/>
      <c r="N41" s="848"/>
      <c r="O41" s="848"/>
      <c r="P41" s="6"/>
    </row>
    <row r="42" spans="1:17">
      <c r="A42" s="812" t="s">
        <v>19</v>
      </c>
      <c r="B42" s="812"/>
      <c r="C42" s="812"/>
      <c r="E42" s="812" t="s">
        <v>20</v>
      </c>
      <c r="F42" s="812"/>
      <c r="G42" s="812"/>
      <c r="H42" s="812"/>
      <c r="I42" s="2"/>
      <c r="J42" s="812" t="s">
        <v>21</v>
      </c>
      <c r="K42" s="812"/>
      <c r="L42" s="812"/>
      <c r="M42" s="812"/>
      <c r="N42" s="812"/>
      <c r="O42" s="812"/>
      <c r="P42" s="6"/>
    </row>
    <row r="43" spans="1:17" s="24" customFormat="1" ht="34.5" customHeight="1">
      <c r="A43" s="7"/>
      <c r="B43" s="3"/>
      <c r="C43" s="449"/>
      <c r="D43" s="671"/>
      <c r="E43" s="3"/>
      <c r="F43" s="3"/>
      <c r="G43" s="3"/>
      <c r="H43" s="3"/>
      <c r="I43" s="3"/>
      <c r="J43" s="671"/>
      <c r="K43" s="3"/>
      <c r="L43" s="7"/>
      <c r="M43" s="3"/>
      <c r="N43" s="3"/>
      <c r="O43" s="3"/>
      <c r="P43" s="23"/>
      <c r="Q43" s="25"/>
    </row>
    <row r="44" spans="1:17" ht="13.5" customHeight="1">
      <c r="A44" s="7"/>
      <c r="B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6"/>
    </row>
    <row r="45" spans="1:17">
      <c r="A45" s="841" t="s">
        <v>568</v>
      </c>
      <c r="B45" s="841"/>
      <c r="C45" s="841"/>
      <c r="E45" s="841" t="s">
        <v>149</v>
      </c>
      <c r="F45" s="841"/>
      <c r="G45" s="841"/>
      <c r="H45" s="841"/>
      <c r="I45" s="19"/>
      <c r="J45" s="841" t="s">
        <v>43</v>
      </c>
      <c r="K45" s="841"/>
      <c r="L45" s="841"/>
      <c r="M45" s="841"/>
      <c r="N45" s="841"/>
      <c r="O45" s="841"/>
      <c r="P45" s="6"/>
    </row>
    <row r="46" spans="1:17" ht="11.25" customHeight="1">
      <c r="A46" s="5"/>
      <c r="B46" s="5"/>
      <c r="C46" s="5"/>
      <c r="D46" s="4"/>
      <c r="E46" s="5"/>
      <c r="F46" s="5"/>
      <c r="G46" s="5"/>
      <c r="H46" s="5"/>
      <c r="I46" s="5"/>
      <c r="K46" s="2"/>
      <c r="L46" s="5"/>
      <c r="M46" s="5"/>
      <c r="N46" s="5"/>
      <c r="O46" s="2"/>
      <c r="P46" s="6"/>
    </row>
    <row r="47" spans="1:17">
      <c r="A47" s="849" t="s">
        <v>22</v>
      </c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6"/>
    </row>
    <row r="48" spans="1:17">
      <c r="A48" s="5"/>
      <c r="B48" s="5"/>
      <c r="C48" s="5"/>
      <c r="D48" s="5"/>
      <c r="E48" s="5"/>
      <c r="F48" s="5"/>
      <c r="G48" s="5"/>
      <c r="H48" s="5"/>
      <c r="I48" s="850" t="s">
        <v>24</v>
      </c>
      <c r="J48" s="850"/>
      <c r="K48" s="850"/>
      <c r="L48" s="850"/>
      <c r="M48" s="850"/>
      <c r="N48" s="850"/>
      <c r="O48" s="850"/>
      <c r="P48" s="6"/>
    </row>
    <row r="49" spans="1:16">
      <c r="A49" s="7"/>
      <c r="B49" s="812" t="s">
        <v>23</v>
      </c>
      <c r="C49" s="812"/>
      <c r="D49" s="812"/>
      <c r="E49" s="7"/>
      <c r="F49" s="7"/>
      <c r="G49" s="7"/>
      <c r="H49" s="7"/>
      <c r="I49" s="812" t="s">
        <v>39</v>
      </c>
      <c r="J49" s="812"/>
      <c r="K49" s="812"/>
      <c r="L49" s="812"/>
      <c r="M49" s="812"/>
      <c r="N49" s="812"/>
      <c r="O49" s="812"/>
      <c r="P49" s="6"/>
    </row>
    <row r="50" spans="1:16">
      <c r="A50" s="2"/>
      <c r="B50" s="812"/>
      <c r="C50" s="812"/>
      <c r="D50" s="812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7"/>
      <c r="B51" s="7"/>
      <c r="C51" s="7"/>
      <c r="D51" s="7"/>
      <c r="E51" s="7"/>
      <c r="F51" s="7"/>
      <c r="G51" s="7"/>
      <c r="H51" s="7"/>
      <c r="I51" s="812"/>
      <c r="J51" s="812"/>
      <c r="K51" s="812"/>
      <c r="L51" s="812"/>
      <c r="M51" s="812"/>
      <c r="N51" s="812"/>
      <c r="O51" s="812"/>
      <c r="P51" s="6"/>
    </row>
    <row r="52" spans="1:16" ht="15.4" customHeight="1">
      <c r="A52" s="809"/>
      <c r="B52" s="809"/>
      <c r="C52" s="809"/>
      <c r="D52" s="809"/>
      <c r="E52" s="809"/>
      <c r="F52" s="809"/>
      <c r="G52" s="809"/>
      <c r="H52" s="809"/>
      <c r="I52" s="809"/>
      <c r="J52" s="809"/>
      <c r="K52" s="851"/>
      <c r="L52" s="851"/>
      <c r="M52" s="851"/>
      <c r="N52" s="851"/>
      <c r="O52" s="851"/>
      <c r="P52" s="6"/>
    </row>
    <row r="53" spans="1:16" ht="30" customHeight="1">
      <c r="P53" s="6"/>
    </row>
    <row r="54" spans="1:16" ht="18" customHeight="1">
      <c r="P54" s="6"/>
    </row>
    <row r="55" spans="1:16" ht="6.75" customHeight="1">
      <c r="P55" s="6"/>
    </row>
    <row r="56" spans="1:16" ht="26.25" customHeight="1">
      <c r="P56" s="6"/>
    </row>
    <row r="57" spans="1:16" ht="15.4" customHeight="1">
      <c r="P57" s="6"/>
    </row>
    <row r="58" spans="1:16" ht="15.75" customHeight="1">
      <c r="P58" s="6"/>
    </row>
    <row r="59" spans="1:16" ht="18.75" customHeight="1">
      <c r="P59" s="6"/>
    </row>
    <row r="60" spans="1:16" ht="12.75" customHeight="1">
      <c r="P60" s="6"/>
    </row>
    <row r="61" spans="1:16" ht="15.4" customHeight="1">
      <c r="P61" s="6"/>
    </row>
  </sheetData>
  <mergeCells count="42">
    <mergeCell ref="A47:O47"/>
    <mergeCell ref="I48:O48"/>
    <mergeCell ref="B49:D50"/>
    <mergeCell ref="I49:O51"/>
    <mergeCell ref="A52:J52"/>
    <mergeCell ref="K52:O52"/>
    <mergeCell ref="J41:O41"/>
    <mergeCell ref="A42:C42"/>
    <mergeCell ref="E42:H42"/>
    <mergeCell ref="J42:O42"/>
    <mergeCell ref="A45:C45"/>
    <mergeCell ref="E45:H45"/>
    <mergeCell ref="J45:O45"/>
    <mergeCell ref="A35:D35"/>
    <mergeCell ref="E35:O35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3:D33"/>
    <mergeCell ref="A34:O34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 codeName="Sheet37">
    <tabColor rgb="FF00B050"/>
  </sheetPr>
  <dimension ref="A1:R61"/>
  <sheetViews>
    <sheetView showGridLines="0" topLeftCell="A17" workbookViewId="0">
      <selection activeCell="D31" sqref="D31"/>
    </sheetView>
  </sheetViews>
  <sheetFormatPr defaultRowHeight="15.75"/>
  <cols>
    <col min="1" max="1" width="6.6640625" style="640" customWidth="1"/>
    <col min="2" max="2" width="32.5" style="640" customWidth="1"/>
    <col min="3" max="3" width="19.1640625" style="8" customWidth="1"/>
    <col min="4" max="4" width="36" style="640" customWidth="1"/>
    <col min="5" max="5" width="14.5" style="640" customWidth="1"/>
    <col min="6" max="6" width="16.33203125" style="640" bestFit="1" customWidth="1"/>
    <col min="7" max="8" width="12.5" style="640" hidden="1" customWidth="1"/>
    <col min="9" max="9" width="15.5" style="640" bestFit="1" customWidth="1"/>
    <col min="10" max="10" width="9.83203125" style="640" customWidth="1"/>
    <col min="11" max="11" width="8.1640625" style="640" bestFit="1" customWidth="1"/>
    <col min="12" max="12" width="11.1640625" style="640" customWidth="1"/>
    <col min="13" max="13" width="9.83203125" style="640" bestFit="1" customWidth="1"/>
    <col min="14" max="14" width="11.33203125" style="640" customWidth="1"/>
    <col min="15" max="15" width="16.83203125" style="640" customWidth="1"/>
    <col min="16" max="16" width="13.1640625" style="640" customWidth="1"/>
    <col min="17" max="17" width="12" style="640" customWidth="1"/>
    <col min="18" max="16384" width="9.33203125" style="640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741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765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732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44" t="s">
        <v>17</v>
      </c>
      <c r="D16" s="644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646">
        <v>1</v>
      </c>
      <c r="B17" s="646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SUM(E20:E32)</f>
        <v>69879085</v>
      </c>
      <c r="F18" s="32">
        <f t="shared" si="0"/>
        <v>69879085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3449744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SUM(E20:E32)</f>
        <v>69879085</v>
      </c>
      <c r="F19" s="35">
        <f t="shared" ref="F19:O19" si="1">SUM(F20:F32)</f>
        <v>69879085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3449744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/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35">
        <f t="shared" ref="E21:E32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/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35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/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35">
        <f t="shared" si="2"/>
        <v>5273259</v>
      </c>
      <c r="F23" s="89">
        <v>5273259</v>
      </c>
      <c r="G23" s="89"/>
      <c r="H23" s="89"/>
      <c r="I23" s="40"/>
      <c r="J23" s="40"/>
      <c r="K23" s="35"/>
      <c r="L23" s="35"/>
      <c r="M23" s="35"/>
      <c r="N23" s="35"/>
      <c r="O23" s="448"/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35">
        <f t="shared" si="2"/>
        <v>5377410</v>
      </c>
      <c r="F24" s="89">
        <v>5377410</v>
      </c>
      <c r="G24" s="89"/>
      <c r="H24" s="89"/>
      <c r="I24" s="40"/>
      <c r="J24" s="40"/>
      <c r="K24" s="35"/>
      <c r="L24" s="35"/>
      <c r="M24" s="35"/>
      <c r="N24" s="35"/>
      <c r="O24" s="668">
        <v>447000</v>
      </c>
      <c r="P24" s="10"/>
    </row>
    <row r="25" spans="1:16" ht="30" customHeight="1">
      <c r="A25" s="37">
        <v>6</v>
      </c>
      <c r="B25" s="91" t="s">
        <v>424</v>
      </c>
      <c r="C25" s="90" t="s">
        <v>425</v>
      </c>
      <c r="D25" s="39" t="s">
        <v>143</v>
      </c>
      <c r="E25" s="35">
        <f t="shared" si="2"/>
        <v>4402950</v>
      </c>
      <c r="F25" s="89">
        <v>4402950</v>
      </c>
      <c r="G25" s="89"/>
      <c r="H25" s="89"/>
      <c r="I25" s="40"/>
      <c r="J25" s="40"/>
      <c r="K25" s="35"/>
      <c r="L25" s="35"/>
      <c r="M25" s="35"/>
      <c r="N25" s="35"/>
      <c r="O25" s="668"/>
      <c r="P25" s="10"/>
    </row>
    <row r="26" spans="1:16" s="12" customFormat="1" ht="30" customHeight="1">
      <c r="A26" s="37">
        <v>7</v>
      </c>
      <c r="B26" s="91" t="s">
        <v>156</v>
      </c>
      <c r="C26" s="90" t="s">
        <v>166</v>
      </c>
      <c r="D26" s="39" t="s">
        <v>143</v>
      </c>
      <c r="E26" s="35">
        <f t="shared" si="2"/>
        <v>4894799</v>
      </c>
      <c r="F26" s="89">
        <v>4894799</v>
      </c>
      <c r="G26" s="89"/>
      <c r="H26" s="89"/>
      <c r="I26" s="40"/>
      <c r="J26" s="43"/>
      <c r="K26" s="44"/>
      <c r="L26" s="44"/>
      <c r="M26" s="44"/>
      <c r="N26" s="44"/>
      <c r="O26" s="668"/>
      <c r="P26" s="11"/>
    </row>
    <row r="27" spans="1:16" s="12" customFormat="1" ht="30" customHeight="1">
      <c r="A27" s="37">
        <v>8</v>
      </c>
      <c r="B27" s="91" t="s">
        <v>591</v>
      </c>
      <c r="C27" s="90" t="s">
        <v>396</v>
      </c>
      <c r="D27" s="39" t="s">
        <v>143</v>
      </c>
      <c r="E27" s="35">
        <f t="shared" si="2"/>
        <v>3002744</v>
      </c>
      <c r="F27" s="89">
        <v>3002744</v>
      </c>
      <c r="G27" s="89"/>
      <c r="H27" s="89"/>
      <c r="I27" s="40"/>
      <c r="J27" s="43"/>
      <c r="K27" s="44"/>
      <c r="L27" s="44"/>
      <c r="M27" s="44"/>
      <c r="N27" s="44"/>
      <c r="O27" s="668">
        <f>F27</f>
        <v>3002744</v>
      </c>
      <c r="P27" s="11"/>
    </row>
    <row r="28" spans="1:16" ht="30" customHeight="1">
      <c r="A28" s="37">
        <v>9</v>
      </c>
      <c r="B28" s="93" t="s">
        <v>149</v>
      </c>
      <c r="C28" s="90" t="s">
        <v>167</v>
      </c>
      <c r="D28" s="39" t="s">
        <v>143</v>
      </c>
      <c r="E28" s="35">
        <f t="shared" si="2"/>
        <v>7404183</v>
      </c>
      <c r="F28" s="89">
        <v>7404183</v>
      </c>
      <c r="G28" s="89"/>
      <c r="H28" s="89"/>
      <c r="I28" s="40"/>
      <c r="J28" s="40"/>
      <c r="K28" s="35"/>
      <c r="L28" s="35"/>
      <c r="M28" s="35"/>
      <c r="N28" s="35"/>
      <c r="O28" s="448"/>
      <c r="P28" s="10"/>
    </row>
    <row r="29" spans="1:16" ht="30" customHeight="1">
      <c r="A29" s="37">
        <v>10</v>
      </c>
      <c r="B29" s="91" t="s">
        <v>157</v>
      </c>
      <c r="C29" s="90" t="s">
        <v>168</v>
      </c>
      <c r="D29" s="39" t="s">
        <v>143</v>
      </c>
      <c r="E29" s="35">
        <f t="shared" si="2"/>
        <v>5708414</v>
      </c>
      <c r="F29" s="89">
        <v>5708414</v>
      </c>
      <c r="G29" s="89"/>
      <c r="H29" s="89"/>
      <c r="I29" s="40"/>
      <c r="J29" s="40"/>
      <c r="K29" s="35"/>
      <c r="L29" s="35"/>
      <c r="M29" s="35"/>
      <c r="N29" s="35"/>
      <c r="O29" s="448"/>
      <c r="P29" s="10"/>
    </row>
    <row r="30" spans="1:16" ht="30" customHeight="1">
      <c r="A30" s="37">
        <v>11</v>
      </c>
      <c r="B30" s="91" t="s">
        <v>158</v>
      </c>
      <c r="C30" s="90" t="s">
        <v>169</v>
      </c>
      <c r="D30" s="39" t="s">
        <v>143</v>
      </c>
      <c r="E30" s="35">
        <f t="shared" si="2"/>
        <v>5260072</v>
      </c>
      <c r="F30" s="89">
        <v>5260072</v>
      </c>
      <c r="G30" s="89"/>
      <c r="H30" s="89"/>
      <c r="I30" s="40"/>
      <c r="J30" s="40"/>
      <c r="K30" s="35"/>
      <c r="L30" s="35"/>
      <c r="M30" s="35"/>
      <c r="N30" s="35"/>
      <c r="O30" s="448"/>
      <c r="P30" s="10"/>
    </row>
    <row r="31" spans="1:16" ht="30" customHeight="1">
      <c r="A31" s="37">
        <v>12</v>
      </c>
      <c r="B31" s="91" t="s">
        <v>159</v>
      </c>
      <c r="C31" s="90" t="s">
        <v>170</v>
      </c>
      <c r="D31" s="39" t="s">
        <v>143</v>
      </c>
      <c r="E31" s="35">
        <f t="shared" si="2"/>
        <v>5668854</v>
      </c>
      <c r="F31" s="89">
        <v>5668854</v>
      </c>
      <c r="G31" s="89"/>
      <c r="H31" s="89"/>
      <c r="I31" s="40"/>
      <c r="J31" s="40"/>
      <c r="K31" s="35"/>
      <c r="L31" s="35"/>
      <c r="M31" s="35"/>
      <c r="N31" s="35"/>
      <c r="O31" s="448"/>
    </row>
    <row r="32" spans="1:16" ht="30" customHeight="1">
      <c r="A32" s="37">
        <v>13</v>
      </c>
      <c r="B32" s="91" t="s">
        <v>160</v>
      </c>
      <c r="C32" s="90" t="s">
        <v>171</v>
      </c>
      <c r="D32" s="39" t="s">
        <v>143</v>
      </c>
      <c r="E32" s="35">
        <f t="shared" si="2"/>
        <v>3967794</v>
      </c>
      <c r="F32" s="141">
        <v>3967794</v>
      </c>
      <c r="G32" s="141"/>
      <c r="H32" s="141"/>
      <c r="I32" s="40"/>
      <c r="J32" s="40"/>
      <c r="K32" s="35"/>
      <c r="L32" s="35"/>
      <c r="M32" s="35"/>
      <c r="N32" s="35"/>
      <c r="O32" s="448"/>
    </row>
    <row r="33" spans="1:17" ht="21.75" customHeight="1">
      <c r="A33" s="140" t="s">
        <v>377</v>
      </c>
      <c r="B33" s="866" t="s">
        <v>378</v>
      </c>
      <c r="C33" s="867"/>
      <c r="D33" s="868"/>
      <c r="E33" s="46">
        <v>0</v>
      </c>
      <c r="F33" s="46"/>
      <c r="G33" s="46">
        <v>0</v>
      </c>
      <c r="H33" s="46">
        <v>0</v>
      </c>
      <c r="I33" s="46"/>
      <c r="J33" s="46"/>
      <c r="K33" s="46"/>
      <c r="L33" s="46"/>
      <c r="M33" s="46"/>
      <c r="N33" s="46"/>
      <c r="O33" s="170"/>
      <c r="P33" s="136"/>
    </row>
    <row r="34" spans="1:17" ht="19.5" customHeight="1">
      <c r="A34" s="890" t="s">
        <v>757</v>
      </c>
      <c r="B34" s="890"/>
      <c r="C34" s="890"/>
      <c r="D34" s="890"/>
      <c r="E34" s="890"/>
      <c r="F34" s="890"/>
      <c r="G34" s="890"/>
      <c r="H34" s="890"/>
      <c r="I34" s="890"/>
      <c r="J34" s="890"/>
      <c r="K34" s="890"/>
      <c r="L34" s="890"/>
      <c r="M34" s="890"/>
      <c r="N34" s="890"/>
      <c r="O34" s="890"/>
      <c r="P34" s="136"/>
    </row>
    <row r="35" spans="1:17" ht="19.5" customHeight="1">
      <c r="A35" s="828" t="s">
        <v>758</v>
      </c>
      <c r="B35" s="828"/>
      <c r="C35" s="828"/>
      <c r="D35" s="828"/>
      <c r="E35" s="829"/>
      <c r="F35" s="829"/>
      <c r="G35" s="829"/>
      <c r="H35" s="829"/>
      <c r="I35" s="829"/>
      <c r="J35" s="829"/>
      <c r="K35" s="829"/>
      <c r="L35" s="829"/>
      <c r="M35" s="829"/>
      <c r="N35" s="829"/>
      <c r="O35" s="829"/>
    </row>
    <row r="36" spans="1:17" ht="55.5" customHeight="1">
      <c r="A36" s="371" t="s">
        <v>602</v>
      </c>
      <c r="B36" s="372" t="s">
        <v>603</v>
      </c>
      <c r="C36" s="372" t="s">
        <v>31</v>
      </c>
      <c r="D36" s="642" t="s">
        <v>423</v>
      </c>
      <c r="E36" s="643"/>
      <c r="F36" s="643"/>
      <c r="G36" s="643"/>
      <c r="H36" s="643"/>
      <c r="I36" s="643"/>
      <c r="J36" s="643">
        <v>0</v>
      </c>
      <c r="K36" s="643"/>
      <c r="L36" s="643"/>
      <c r="M36" s="643"/>
      <c r="N36" s="643"/>
      <c r="O36" s="643"/>
    </row>
    <row r="37" spans="1:17" ht="21" customHeight="1">
      <c r="A37" s="370">
        <v>1</v>
      </c>
      <c r="B37" s="374" t="s">
        <v>704</v>
      </c>
      <c r="C37" s="40">
        <v>2622794</v>
      </c>
      <c r="D37" s="642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378"/>
    </row>
    <row r="38" spans="1:17" ht="19.5" customHeight="1">
      <c r="A38" s="369">
        <v>2</v>
      </c>
      <c r="B38" s="375" t="s">
        <v>683</v>
      </c>
      <c r="C38" s="147">
        <v>0</v>
      </c>
      <c r="D38" s="642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378"/>
    </row>
    <row r="39" spans="1:17" ht="21" customHeight="1">
      <c r="A39" s="370">
        <v>3</v>
      </c>
      <c r="B39" s="374" t="s">
        <v>685</v>
      </c>
      <c r="C39" s="40">
        <v>379950</v>
      </c>
      <c r="D39" s="642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378"/>
    </row>
    <row r="40" spans="1:17" ht="19.5" customHeight="1">
      <c r="A40" s="369">
        <v>4</v>
      </c>
      <c r="B40" s="375" t="s">
        <v>692</v>
      </c>
      <c r="C40" s="147">
        <v>447000</v>
      </c>
      <c r="D40" s="642"/>
      <c r="E40" s="643"/>
      <c r="F40" s="643"/>
      <c r="G40" s="643"/>
      <c r="H40" s="643"/>
      <c r="I40" s="643"/>
      <c r="J40" s="643"/>
      <c r="K40" s="643"/>
      <c r="L40" s="643"/>
      <c r="M40" s="643"/>
      <c r="N40" s="643"/>
      <c r="O40" s="643"/>
      <c r="P40" s="378"/>
    </row>
    <row r="41" spans="1:17" ht="15" customHeight="1">
      <c r="A41" s="17"/>
      <c r="B41" s="17"/>
      <c r="C41" s="377"/>
      <c r="D41" s="17"/>
      <c r="E41" s="17"/>
      <c r="F41" s="17"/>
      <c r="G41" s="17"/>
      <c r="H41" s="17"/>
      <c r="I41" s="17"/>
      <c r="J41" s="848" t="s">
        <v>729</v>
      </c>
      <c r="K41" s="848"/>
      <c r="L41" s="848"/>
      <c r="M41" s="848"/>
      <c r="N41" s="848"/>
      <c r="O41" s="848"/>
      <c r="P41" s="6"/>
    </row>
    <row r="42" spans="1:17">
      <c r="A42" s="812" t="s">
        <v>19</v>
      </c>
      <c r="B42" s="812"/>
      <c r="C42" s="812"/>
      <c r="E42" s="812" t="s">
        <v>20</v>
      </c>
      <c r="F42" s="812"/>
      <c r="G42" s="812"/>
      <c r="H42" s="812"/>
      <c r="I42" s="2"/>
      <c r="J42" s="812" t="s">
        <v>21</v>
      </c>
      <c r="K42" s="812"/>
      <c r="L42" s="812"/>
      <c r="M42" s="812"/>
      <c r="N42" s="812"/>
      <c r="O42" s="812"/>
      <c r="P42" s="6"/>
    </row>
    <row r="43" spans="1:17" s="24" customFormat="1" ht="34.5" customHeight="1">
      <c r="A43" s="7"/>
      <c r="B43" s="3"/>
      <c r="C43" s="449"/>
      <c r="D43" s="640"/>
      <c r="E43" s="3"/>
      <c r="F43" s="3"/>
      <c r="G43" s="3"/>
      <c r="H43" s="3"/>
      <c r="I43" s="3"/>
      <c r="J43" s="640"/>
      <c r="K43" s="3"/>
      <c r="L43" s="7"/>
      <c r="M43" s="3"/>
      <c r="N43" s="3"/>
      <c r="O43" s="3"/>
      <c r="P43" s="23"/>
      <c r="Q43" s="25"/>
    </row>
    <row r="44" spans="1:17" ht="13.5" customHeight="1">
      <c r="A44" s="7"/>
      <c r="B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6"/>
    </row>
    <row r="45" spans="1:17">
      <c r="A45" s="841" t="s">
        <v>568</v>
      </c>
      <c r="B45" s="841"/>
      <c r="C45" s="841"/>
      <c r="E45" s="841" t="s">
        <v>149</v>
      </c>
      <c r="F45" s="841"/>
      <c r="G45" s="841"/>
      <c r="H45" s="841"/>
      <c r="I45" s="19"/>
      <c r="J45" s="841" t="s">
        <v>43</v>
      </c>
      <c r="K45" s="841"/>
      <c r="L45" s="841"/>
      <c r="M45" s="841"/>
      <c r="N45" s="841"/>
      <c r="O45" s="841"/>
      <c r="P45" s="6"/>
    </row>
    <row r="46" spans="1:17" ht="11.25" customHeight="1">
      <c r="A46" s="5"/>
      <c r="B46" s="5"/>
      <c r="C46" s="5"/>
      <c r="D46" s="4"/>
      <c r="E46" s="5"/>
      <c r="F46" s="5"/>
      <c r="G46" s="5"/>
      <c r="H46" s="5"/>
      <c r="I46" s="5"/>
      <c r="K46" s="2"/>
      <c r="L46" s="5"/>
      <c r="M46" s="5"/>
      <c r="N46" s="5"/>
      <c r="O46" s="2"/>
      <c r="P46" s="6"/>
    </row>
    <row r="47" spans="1:17">
      <c r="A47" s="849" t="s">
        <v>22</v>
      </c>
      <c r="B47" s="849"/>
      <c r="C47" s="849"/>
      <c r="D47" s="849"/>
      <c r="E47" s="849"/>
      <c r="F47" s="849"/>
      <c r="G47" s="849"/>
      <c r="H47" s="849"/>
      <c r="I47" s="849"/>
      <c r="J47" s="849"/>
      <c r="K47" s="849"/>
      <c r="L47" s="849"/>
      <c r="M47" s="849"/>
      <c r="N47" s="849"/>
      <c r="O47" s="849"/>
      <c r="P47" s="6"/>
    </row>
    <row r="48" spans="1:17">
      <c r="A48" s="5"/>
      <c r="B48" s="5"/>
      <c r="C48" s="5"/>
      <c r="D48" s="5"/>
      <c r="E48" s="5"/>
      <c r="F48" s="5"/>
      <c r="G48" s="5"/>
      <c r="H48" s="5"/>
      <c r="I48" s="850" t="s">
        <v>24</v>
      </c>
      <c r="J48" s="850"/>
      <c r="K48" s="850"/>
      <c r="L48" s="850"/>
      <c r="M48" s="850"/>
      <c r="N48" s="850"/>
      <c r="O48" s="850"/>
      <c r="P48" s="6"/>
    </row>
    <row r="49" spans="1:16">
      <c r="A49" s="7"/>
      <c r="B49" s="812" t="s">
        <v>23</v>
      </c>
      <c r="C49" s="812"/>
      <c r="D49" s="812"/>
      <c r="E49" s="7"/>
      <c r="F49" s="7"/>
      <c r="G49" s="7"/>
      <c r="H49" s="7"/>
      <c r="I49" s="812" t="s">
        <v>39</v>
      </c>
      <c r="J49" s="812"/>
      <c r="K49" s="812"/>
      <c r="L49" s="812"/>
      <c r="M49" s="812"/>
      <c r="N49" s="812"/>
      <c r="O49" s="812"/>
      <c r="P49" s="6"/>
    </row>
    <row r="50" spans="1:16">
      <c r="A50" s="2"/>
      <c r="B50" s="812"/>
      <c r="C50" s="812"/>
      <c r="D50" s="812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7"/>
      <c r="B51" s="7"/>
      <c r="C51" s="7"/>
      <c r="D51" s="7"/>
      <c r="E51" s="7"/>
      <c r="F51" s="7"/>
      <c r="G51" s="7"/>
      <c r="H51" s="7"/>
      <c r="I51" s="812"/>
      <c r="J51" s="812"/>
      <c r="K51" s="812"/>
      <c r="L51" s="812"/>
      <c r="M51" s="812"/>
      <c r="N51" s="812"/>
      <c r="O51" s="812"/>
      <c r="P51" s="6"/>
    </row>
    <row r="52" spans="1:16" ht="15.4" customHeight="1">
      <c r="A52" s="809"/>
      <c r="B52" s="809"/>
      <c r="C52" s="809"/>
      <c r="D52" s="809"/>
      <c r="E52" s="809"/>
      <c r="F52" s="809"/>
      <c r="G52" s="809"/>
      <c r="H52" s="809"/>
      <c r="I52" s="809"/>
      <c r="J52" s="809"/>
      <c r="K52" s="851"/>
      <c r="L52" s="851"/>
      <c r="M52" s="851"/>
      <c r="N52" s="851"/>
      <c r="O52" s="851"/>
      <c r="P52" s="6"/>
    </row>
    <row r="53" spans="1:16" ht="30" customHeight="1">
      <c r="P53" s="6"/>
    </row>
    <row r="54" spans="1:16" ht="18" customHeight="1">
      <c r="P54" s="6"/>
    </row>
    <row r="55" spans="1:16" ht="6.75" customHeight="1">
      <c r="P55" s="6"/>
    </row>
    <row r="56" spans="1:16" ht="26.25" customHeight="1">
      <c r="P56" s="6"/>
    </row>
    <row r="57" spans="1:16" ht="15.4" customHeight="1">
      <c r="P57" s="6"/>
    </row>
    <row r="58" spans="1:16" ht="15.75" customHeight="1">
      <c r="P58" s="6"/>
    </row>
    <row r="59" spans="1:16" ht="18.75" customHeight="1">
      <c r="P59" s="6"/>
    </row>
    <row r="60" spans="1:16" ht="12.75" customHeight="1">
      <c r="P60" s="6"/>
    </row>
    <row r="61" spans="1:16" ht="15.4" customHeight="1">
      <c r="P61" s="6"/>
    </row>
  </sheetData>
  <mergeCells count="42">
    <mergeCell ref="A47:O47"/>
    <mergeCell ref="I48:O48"/>
    <mergeCell ref="B49:D50"/>
    <mergeCell ref="I49:O51"/>
    <mergeCell ref="A52:J52"/>
    <mergeCell ref="K52:O52"/>
    <mergeCell ref="J41:O41"/>
    <mergeCell ref="A42:C42"/>
    <mergeCell ref="E42:H42"/>
    <mergeCell ref="J42:O42"/>
    <mergeCell ref="A45:C45"/>
    <mergeCell ref="E45:H45"/>
    <mergeCell ref="J45:O45"/>
    <mergeCell ref="A35:D35"/>
    <mergeCell ref="E35:O35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3:D33"/>
    <mergeCell ref="A34:O34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 codeName="Sheet38">
    <tabColor rgb="FF00B050"/>
  </sheetPr>
  <dimension ref="A1:R60"/>
  <sheetViews>
    <sheetView showGridLines="0" topLeftCell="A23" workbookViewId="0">
      <selection activeCell="D39" sqref="D39"/>
    </sheetView>
  </sheetViews>
  <sheetFormatPr defaultRowHeight="15.75"/>
  <cols>
    <col min="1" max="1" width="6.6640625" style="618" customWidth="1"/>
    <col min="2" max="2" width="32.5" style="618" customWidth="1"/>
    <col min="3" max="3" width="19.1640625" style="8" customWidth="1"/>
    <col min="4" max="4" width="36" style="618" customWidth="1"/>
    <col min="5" max="5" width="14.5" style="618" customWidth="1"/>
    <col min="6" max="6" width="16.33203125" style="618" bestFit="1" customWidth="1"/>
    <col min="7" max="8" width="12.5" style="618" hidden="1" customWidth="1"/>
    <col min="9" max="9" width="15.5" style="618" bestFit="1" customWidth="1"/>
    <col min="10" max="10" width="9.83203125" style="618" customWidth="1"/>
    <col min="11" max="11" width="8.1640625" style="618" bestFit="1" customWidth="1"/>
    <col min="12" max="12" width="11.1640625" style="618" customWidth="1"/>
    <col min="13" max="13" width="9.83203125" style="618" bestFit="1" customWidth="1"/>
    <col min="14" max="14" width="11.33203125" style="618" customWidth="1"/>
    <col min="15" max="15" width="16.83203125" style="618" customWidth="1"/>
    <col min="16" max="16" width="13.1640625" style="618" customWidth="1"/>
    <col min="17" max="17" width="12" style="618" customWidth="1"/>
    <col min="18" max="16384" width="9.33203125" style="618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5.4" customHeight="1">
      <c r="A3" s="811" t="s">
        <v>725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703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724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22" t="s">
        <v>17</v>
      </c>
      <c r="D16" s="622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630">
        <v>1</v>
      </c>
      <c r="B17" s="630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SUM(E20:E31)</f>
        <v>66429341</v>
      </c>
      <c r="F18" s="32">
        <f t="shared" si="0"/>
        <v>66429341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SUM(E20:E31)</f>
        <v>66429341</v>
      </c>
      <c r="F19" s="35">
        <f t="shared" ref="F19:O19" si="1">SUM(F20:F31)</f>
        <v>66429341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/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35">
        <f t="shared" ref="E21:E3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/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35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/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35">
        <f t="shared" si="2"/>
        <v>5273259</v>
      </c>
      <c r="F23" s="89">
        <v>5273259</v>
      </c>
      <c r="G23" s="89"/>
      <c r="H23" s="89"/>
      <c r="I23" s="40"/>
      <c r="J23" s="40"/>
      <c r="K23" s="35"/>
      <c r="L23" s="35"/>
      <c r="M23" s="35"/>
      <c r="N23" s="35"/>
      <c r="O23" s="448"/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35">
        <f t="shared" si="2"/>
        <v>4930410</v>
      </c>
      <c r="F24" s="89">
        <v>4930410</v>
      </c>
      <c r="G24" s="89"/>
      <c r="H24" s="89"/>
      <c r="I24" s="40"/>
      <c r="J24" s="40"/>
      <c r="K24" s="35"/>
      <c r="L24" s="35"/>
      <c r="M24" s="35"/>
      <c r="N24" s="35"/>
      <c r="O24" s="448"/>
      <c r="P24" s="10"/>
    </row>
    <row r="25" spans="1:16" ht="30" customHeight="1">
      <c r="A25" s="37">
        <v>6</v>
      </c>
      <c r="B25" s="91" t="s">
        <v>424</v>
      </c>
      <c r="C25" s="90" t="s">
        <v>425</v>
      </c>
      <c r="D25" s="39" t="s">
        <v>143</v>
      </c>
      <c r="E25" s="35">
        <f t="shared" si="2"/>
        <v>4402950</v>
      </c>
      <c r="F25" s="89">
        <v>4402950</v>
      </c>
      <c r="G25" s="89"/>
      <c r="H25" s="89"/>
      <c r="I25" s="40"/>
      <c r="J25" s="40"/>
      <c r="K25" s="35"/>
      <c r="L25" s="35"/>
      <c r="M25" s="35"/>
      <c r="N25" s="35"/>
      <c r="O25" s="448"/>
      <c r="P25" s="10"/>
    </row>
    <row r="26" spans="1:16" s="12" customFormat="1" ht="30" customHeight="1">
      <c r="A26" s="37">
        <v>7</v>
      </c>
      <c r="B26" s="91" t="s">
        <v>156</v>
      </c>
      <c r="C26" s="90" t="s">
        <v>166</v>
      </c>
      <c r="D26" s="39" t="s">
        <v>143</v>
      </c>
      <c r="E26" s="35">
        <f t="shared" si="2"/>
        <v>4894799</v>
      </c>
      <c r="F26" s="89">
        <v>4894799</v>
      </c>
      <c r="G26" s="89"/>
      <c r="H26" s="89"/>
      <c r="I26" s="40"/>
      <c r="J26" s="43"/>
      <c r="K26" s="44"/>
      <c r="L26" s="44"/>
      <c r="M26" s="44"/>
      <c r="N26" s="44"/>
      <c r="O26" s="448"/>
      <c r="P26" s="11"/>
    </row>
    <row r="27" spans="1:16" ht="30" customHeight="1">
      <c r="A27" s="37">
        <v>8</v>
      </c>
      <c r="B27" s="93" t="s">
        <v>149</v>
      </c>
      <c r="C27" s="90" t="s">
        <v>167</v>
      </c>
      <c r="D27" s="39" t="s">
        <v>143</v>
      </c>
      <c r="E27" s="35">
        <f t="shared" si="2"/>
        <v>7404183</v>
      </c>
      <c r="F27" s="89">
        <v>7404183</v>
      </c>
      <c r="G27" s="89"/>
      <c r="H27" s="89"/>
      <c r="I27" s="40"/>
      <c r="J27" s="40"/>
      <c r="K27" s="35"/>
      <c r="L27" s="35"/>
      <c r="M27" s="35"/>
      <c r="N27" s="35"/>
      <c r="O27" s="448"/>
      <c r="P27" s="10"/>
    </row>
    <row r="28" spans="1:16" ht="30" customHeight="1">
      <c r="A28" s="37">
        <v>9</v>
      </c>
      <c r="B28" s="91" t="s">
        <v>157</v>
      </c>
      <c r="C28" s="90" t="s">
        <v>168</v>
      </c>
      <c r="D28" s="39" t="s">
        <v>143</v>
      </c>
      <c r="E28" s="35">
        <f t="shared" si="2"/>
        <v>5708414</v>
      </c>
      <c r="F28" s="89">
        <v>5708414</v>
      </c>
      <c r="G28" s="89"/>
      <c r="H28" s="89"/>
      <c r="I28" s="40"/>
      <c r="J28" s="40"/>
      <c r="K28" s="35"/>
      <c r="L28" s="35"/>
      <c r="M28" s="35"/>
      <c r="N28" s="35"/>
      <c r="O28" s="448"/>
      <c r="P28" s="10"/>
    </row>
    <row r="29" spans="1:16" ht="30" customHeight="1">
      <c r="A29" s="37">
        <v>10</v>
      </c>
      <c r="B29" s="91" t="s">
        <v>158</v>
      </c>
      <c r="C29" s="90" t="s">
        <v>169</v>
      </c>
      <c r="D29" s="39" t="s">
        <v>143</v>
      </c>
      <c r="E29" s="35">
        <f t="shared" si="2"/>
        <v>5260072</v>
      </c>
      <c r="F29" s="89">
        <v>5260072</v>
      </c>
      <c r="G29" s="89"/>
      <c r="H29" s="89"/>
      <c r="I29" s="40"/>
      <c r="J29" s="40"/>
      <c r="K29" s="35"/>
      <c r="L29" s="35"/>
      <c r="M29" s="35"/>
      <c r="N29" s="35"/>
      <c r="O29" s="448"/>
      <c r="P29" s="10"/>
    </row>
    <row r="30" spans="1:16" ht="30" customHeight="1">
      <c r="A30" s="37">
        <v>11</v>
      </c>
      <c r="B30" s="91" t="s">
        <v>159</v>
      </c>
      <c r="C30" s="90" t="s">
        <v>170</v>
      </c>
      <c r="D30" s="39" t="s">
        <v>143</v>
      </c>
      <c r="E30" s="35">
        <f t="shared" si="2"/>
        <v>5668854</v>
      </c>
      <c r="F30" s="89">
        <v>5668854</v>
      </c>
      <c r="G30" s="89"/>
      <c r="H30" s="89"/>
      <c r="I30" s="40"/>
      <c r="J30" s="40"/>
      <c r="K30" s="35"/>
      <c r="L30" s="35"/>
      <c r="M30" s="35"/>
      <c r="N30" s="35"/>
      <c r="O30" s="448"/>
    </row>
    <row r="31" spans="1:16" ht="30" customHeight="1">
      <c r="A31" s="37">
        <v>12</v>
      </c>
      <c r="B31" s="91" t="s">
        <v>160</v>
      </c>
      <c r="C31" s="90" t="s">
        <v>171</v>
      </c>
      <c r="D31" s="39" t="s">
        <v>143</v>
      </c>
      <c r="E31" s="35">
        <f t="shared" si="2"/>
        <v>3967794</v>
      </c>
      <c r="F31" s="141">
        <v>3967794</v>
      </c>
      <c r="G31" s="141"/>
      <c r="H31" s="141"/>
      <c r="I31" s="40"/>
      <c r="J31" s="40"/>
      <c r="K31" s="35"/>
      <c r="L31" s="35"/>
      <c r="M31" s="35"/>
      <c r="N31" s="35"/>
      <c r="O31" s="448"/>
    </row>
    <row r="32" spans="1:16" ht="21.75" customHeight="1">
      <c r="A32" s="140" t="s">
        <v>377</v>
      </c>
      <c r="B32" s="866" t="s">
        <v>378</v>
      </c>
      <c r="C32" s="867"/>
      <c r="D32" s="868"/>
      <c r="E32" s="46">
        <v>0</v>
      </c>
      <c r="F32" s="46"/>
      <c r="G32" s="46">
        <v>0</v>
      </c>
      <c r="H32" s="46">
        <v>0</v>
      </c>
      <c r="I32" s="46"/>
      <c r="J32" s="46"/>
      <c r="K32" s="46"/>
      <c r="L32" s="46"/>
      <c r="M32" s="46"/>
      <c r="N32" s="46"/>
      <c r="O32" s="170"/>
      <c r="P32" s="136"/>
    </row>
    <row r="33" spans="1:17" ht="19.5" customHeight="1">
      <c r="A33" s="890" t="s">
        <v>733</v>
      </c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136"/>
    </row>
    <row r="34" spans="1:17" ht="19.5" customHeight="1">
      <c r="A34" s="828" t="s">
        <v>753</v>
      </c>
      <c r="B34" s="828"/>
      <c r="C34" s="828"/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</row>
    <row r="35" spans="1:17" ht="55.5" customHeight="1">
      <c r="A35" s="371" t="s">
        <v>602</v>
      </c>
      <c r="B35" s="372" t="s">
        <v>603</v>
      </c>
      <c r="C35" s="372" t="s">
        <v>31</v>
      </c>
      <c r="D35" s="620" t="s">
        <v>423</v>
      </c>
      <c r="E35" s="621"/>
      <c r="F35" s="621"/>
      <c r="G35" s="621"/>
      <c r="H35" s="621"/>
      <c r="I35" s="621"/>
      <c r="J35" s="621">
        <v>0</v>
      </c>
      <c r="K35" s="621"/>
      <c r="L35" s="621"/>
      <c r="M35" s="621"/>
      <c r="N35" s="621"/>
      <c r="O35" s="621"/>
    </row>
    <row r="36" spans="1:17" ht="21" customHeight="1">
      <c r="A36" s="370">
        <v>1</v>
      </c>
      <c r="B36" s="374" t="s">
        <v>704</v>
      </c>
      <c r="C36" s="40"/>
      <c r="D36" s="620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378"/>
    </row>
    <row r="37" spans="1:17" ht="19.5" customHeight="1">
      <c r="A37" s="369">
        <v>2</v>
      </c>
      <c r="B37" s="375" t="s">
        <v>683</v>
      </c>
      <c r="C37" s="147"/>
      <c r="D37" s="620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378"/>
    </row>
    <row r="38" spans="1:17" ht="21" customHeight="1">
      <c r="A38" s="370">
        <v>3</v>
      </c>
      <c r="B38" s="374" t="s">
        <v>685</v>
      </c>
      <c r="C38" s="40"/>
      <c r="D38" s="620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378"/>
    </row>
    <row r="39" spans="1:17" ht="19.5" customHeight="1">
      <c r="A39" s="369">
        <v>4</v>
      </c>
      <c r="B39" s="375" t="s">
        <v>692</v>
      </c>
      <c r="C39" s="147"/>
      <c r="D39" s="620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378"/>
    </row>
    <row r="40" spans="1:17" ht="15" customHeight="1">
      <c r="A40" s="17"/>
      <c r="B40" s="17"/>
      <c r="C40" s="377"/>
      <c r="D40" s="17"/>
      <c r="E40" s="17"/>
      <c r="F40" s="17"/>
      <c r="G40" s="17"/>
      <c r="H40" s="17"/>
      <c r="I40" s="17"/>
      <c r="J40" s="848" t="s">
        <v>729</v>
      </c>
      <c r="K40" s="848"/>
      <c r="L40" s="848"/>
      <c r="M40" s="848"/>
      <c r="N40" s="848"/>
      <c r="O40" s="848"/>
      <c r="P40" s="6"/>
    </row>
    <row r="41" spans="1:17">
      <c r="A41" s="812" t="s">
        <v>19</v>
      </c>
      <c r="B41" s="812"/>
      <c r="C41" s="812"/>
      <c r="E41" s="812" t="s">
        <v>20</v>
      </c>
      <c r="F41" s="812"/>
      <c r="G41" s="812"/>
      <c r="H41" s="812"/>
      <c r="I41" s="2"/>
      <c r="J41" s="812" t="s">
        <v>21</v>
      </c>
      <c r="K41" s="812"/>
      <c r="L41" s="812"/>
      <c r="M41" s="812"/>
      <c r="N41" s="812"/>
      <c r="O41" s="812"/>
      <c r="P41" s="6"/>
    </row>
    <row r="42" spans="1:17" s="24" customFormat="1" ht="34.5" customHeight="1">
      <c r="A42" s="7"/>
      <c r="B42" s="3"/>
      <c r="C42" s="449"/>
      <c r="D42" s="618"/>
      <c r="E42" s="3"/>
      <c r="F42" s="3"/>
      <c r="G42" s="3"/>
      <c r="H42" s="3"/>
      <c r="I42" s="3"/>
      <c r="J42" s="618"/>
      <c r="K42" s="3"/>
      <c r="L42" s="7"/>
      <c r="M42" s="3"/>
      <c r="N42" s="3"/>
      <c r="O42" s="3"/>
      <c r="P42" s="23"/>
      <c r="Q42" s="25"/>
    </row>
    <row r="43" spans="1:17" ht="13.5" customHeight="1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1:17">
      <c r="A44" s="841" t="s">
        <v>568</v>
      </c>
      <c r="B44" s="841"/>
      <c r="C44" s="841"/>
      <c r="E44" s="841" t="s">
        <v>149</v>
      </c>
      <c r="F44" s="841"/>
      <c r="G44" s="841"/>
      <c r="H44" s="841"/>
      <c r="I44" s="19"/>
      <c r="J44" s="841" t="s">
        <v>43</v>
      </c>
      <c r="K44" s="841"/>
      <c r="L44" s="841"/>
      <c r="M44" s="841"/>
      <c r="N44" s="841"/>
      <c r="O44" s="841"/>
      <c r="P44" s="6"/>
    </row>
    <row r="45" spans="1:17" ht="11.25" customHeight="1">
      <c r="A45" s="5"/>
      <c r="B45" s="5"/>
      <c r="C45" s="5"/>
      <c r="D45" s="4"/>
      <c r="E45" s="5"/>
      <c r="F45" s="5"/>
      <c r="G45" s="5"/>
      <c r="H45" s="5"/>
      <c r="I45" s="5"/>
      <c r="K45" s="2"/>
      <c r="L45" s="5"/>
      <c r="M45" s="5"/>
      <c r="N45" s="5"/>
      <c r="O45" s="2"/>
      <c r="P45" s="6"/>
    </row>
    <row r="46" spans="1:17">
      <c r="A46" s="849" t="s">
        <v>22</v>
      </c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6"/>
    </row>
    <row r="47" spans="1:17">
      <c r="A47" s="5"/>
      <c r="B47" s="5"/>
      <c r="C47" s="5"/>
      <c r="D47" s="5"/>
      <c r="E47" s="5"/>
      <c r="F47" s="5"/>
      <c r="G47" s="5"/>
      <c r="H47" s="5"/>
      <c r="I47" s="850" t="s">
        <v>24</v>
      </c>
      <c r="J47" s="850"/>
      <c r="K47" s="850"/>
      <c r="L47" s="850"/>
      <c r="M47" s="850"/>
      <c r="N47" s="850"/>
      <c r="O47" s="850"/>
      <c r="P47" s="6"/>
    </row>
    <row r="48" spans="1:17">
      <c r="A48" s="7"/>
      <c r="B48" s="812" t="s">
        <v>23</v>
      </c>
      <c r="C48" s="812"/>
      <c r="D48" s="812"/>
      <c r="E48" s="7"/>
      <c r="F48" s="7"/>
      <c r="G48" s="7"/>
      <c r="H48" s="7"/>
      <c r="I48" s="812" t="s">
        <v>39</v>
      </c>
      <c r="J48" s="812"/>
      <c r="K48" s="812"/>
      <c r="L48" s="812"/>
      <c r="M48" s="812"/>
      <c r="N48" s="812"/>
      <c r="O48" s="812"/>
      <c r="P48" s="6"/>
    </row>
    <row r="49" spans="1:16">
      <c r="A49" s="2"/>
      <c r="B49" s="812"/>
      <c r="C49" s="812"/>
      <c r="D49" s="812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7"/>
      <c r="B50" s="7"/>
      <c r="C50" s="7"/>
      <c r="D50" s="7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51"/>
      <c r="L51" s="851"/>
      <c r="M51" s="851"/>
      <c r="N51" s="851"/>
      <c r="O51" s="851"/>
      <c r="P51" s="6"/>
    </row>
    <row r="52" spans="1:16" ht="30" customHeight="1">
      <c r="P52" s="6"/>
    </row>
    <row r="53" spans="1:16" ht="18" customHeight="1">
      <c r="P53" s="6"/>
    </row>
    <row r="54" spans="1:16" ht="6.75" customHeight="1">
      <c r="P54" s="6"/>
    </row>
    <row r="55" spans="1:16" ht="26.25" customHeight="1">
      <c r="P55" s="6"/>
    </row>
    <row r="56" spans="1:16" ht="15.4" customHeight="1">
      <c r="P56" s="6"/>
    </row>
    <row r="57" spans="1:16" ht="15.75" customHeight="1">
      <c r="P57" s="6"/>
    </row>
    <row r="58" spans="1:16" ht="18.75" customHeight="1">
      <c r="P58" s="6"/>
    </row>
    <row r="59" spans="1:16" ht="12.75" customHeight="1">
      <c r="P59" s="6"/>
    </row>
    <row r="60" spans="1:16" ht="15.4" customHeight="1">
      <c r="P60" s="6"/>
    </row>
  </sheetData>
  <mergeCells count="42">
    <mergeCell ref="A46:O46"/>
    <mergeCell ref="I47:O47"/>
    <mergeCell ref="B48:D49"/>
    <mergeCell ref="I48:O50"/>
    <mergeCell ref="A51:J51"/>
    <mergeCell ref="K51:O51"/>
    <mergeCell ref="J40:O40"/>
    <mergeCell ref="A41:C41"/>
    <mergeCell ref="E41:H41"/>
    <mergeCell ref="J41:O41"/>
    <mergeCell ref="A44:C44"/>
    <mergeCell ref="E44:H44"/>
    <mergeCell ref="J44:O44"/>
    <mergeCell ref="A34:D34"/>
    <mergeCell ref="E34:O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2:D32"/>
    <mergeCell ref="A33:O33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 codeName="Sheet39">
    <tabColor rgb="FF00B050"/>
  </sheetPr>
  <dimension ref="A1:R60"/>
  <sheetViews>
    <sheetView showGridLines="0" topLeftCell="A14" workbookViewId="0">
      <selection activeCell="L22" sqref="L22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6.33203125" style="604" bestFit="1" customWidth="1"/>
    <col min="7" max="8" width="12.5" style="604" hidden="1" customWidth="1"/>
    <col min="9" max="9" width="15.5" style="604" bestFit="1" customWidth="1"/>
    <col min="10" max="10" width="9.83203125" style="604" customWidth="1"/>
    <col min="11" max="11" width="8.1640625" style="604" bestFit="1" customWidth="1"/>
    <col min="12" max="12" width="11.1640625" style="604" customWidth="1"/>
    <col min="13" max="13" width="9.83203125" style="604" bestFit="1" customWidth="1"/>
    <col min="14" max="14" width="11.33203125" style="604" customWidth="1"/>
    <col min="15" max="15" width="16.83203125" style="604" customWidth="1"/>
    <col min="16" max="16" width="13.1640625" style="604" customWidth="1"/>
    <col min="17" max="17" width="12" style="604" customWidth="1"/>
    <col min="18" max="16384" width="9.33203125" style="604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657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703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719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5.75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74.25" customHeight="1">
      <c r="A16" s="818"/>
      <c r="B16" s="818"/>
      <c r="C16" s="608" t="s">
        <v>17</v>
      </c>
      <c r="D16" s="608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13.5" customHeight="1">
      <c r="A17" s="616">
        <v>1</v>
      </c>
      <c r="B17" s="616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7.25" customHeight="1">
      <c r="A18" s="31"/>
      <c r="B18" s="826" t="s">
        <v>7</v>
      </c>
      <c r="C18" s="826"/>
      <c r="D18" s="826"/>
      <c r="E18" s="32">
        <f t="shared" ref="E18:O18" si="0">SUM(E20:E31)</f>
        <v>65585405</v>
      </c>
      <c r="F18" s="32">
        <f t="shared" si="0"/>
        <v>65585405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SUM(E20:E31)</f>
        <v>65585405</v>
      </c>
      <c r="F19" s="35">
        <f t="shared" ref="F19:O19" si="1">SUM(F20:F31)</f>
        <v>65585405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10"/>
    </row>
    <row r="20" spans="1:16" ht="30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448"/>
      <c r="P20" s="10"/>
    </row>
    <row r="21" spans="1:16" ht="30" customHeight="1">
      <c r="A21" s="37">
        <v>2</v>
      </c>
      <c r="B21" s="91" t="s">
        <v>153</v>
      </c>
      <c r="C21" s="90" t="s">
        <v>163</v>
      </c>
      <c r="D21" s="39" t="s">
        <v>143</v>
      </c>
      <c r="E21" s="35">
        <f t="shared" ref="E21:E3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448"/>
      <c r="P21" s="10"/>
    </row>
    <row r="22" spans="1:16" ht="30" customHeight="1">
      <c r="A22" s="37">
        <v>3</v>
      </c>
      <c r="B22" s="92" t="s">
        <v>359</v>
      </c>
      <c r="C22" s="95" t="s">
        <v>372</v>
      </c>
      <c r="D22" s="39" t="s">
        <v>143</v>
      </c>
      <c r="E22" s="35">
        <f t="shared" si="2"/>
        <v>4838105</v>
      </c>
      <c r="F22" s="89">
        <v>4838105</v>
      </c>
      <c r="G22" s="89"/>
      <c r="H22" s="89"/>
      <c r="I22" s="40"/>
      <c r="J22" s="40"/>
      <c r="K22" s="35"/>
      <c r="L22" s="35"/>
      <c r="M22" s="35"/>
      <c r="N22" s="35"/>
      <c r="O22" s="448"/>
      <c r="P22" s="10"/>
    </row>
    <row r="23" spans="1:16" ht="30" customHeight="1">
      <c r="A23" s="37">
        <v>4</v>
      </c>
      <c r="B23" s="92" t="s">
        <v>154</v>
      </c>
      <c r="C23" s="90" t="s">
        <v>164</v>
      </c>
      <c r="D23" s="39" t="s">
        <v>143</v>
      </c>
      <c r="E23" s="35">
        <f t="shared" si="2"/>
        <v>5273259</v>
      </c>
      <c r="F23" s="89">
        <v>5273259</v>
      </c>
      <c r="G23" s="89"/>
      <c r="H23" s="89"/>
      <c r="I23" s="40"/>
      <c r="J23" s="40"/>
      <c r="K23" s="35"/>
      <c r="L23" s="35"/>
      <c r="M23" s="35"/>
      <c r="N23" s="35"/>
      <c r="O23" s="448"/>
      <c r="P23" s="10"/>
    </row>
    <row r="24" spans="1:16" ht="30" customHeight="1">
      <c r="A24" s="37">
        <v>5</v>
      </c>
      <c r="B24" s="91" t="s">
        <v>155</v>
      </c>
      <c r="C24" s="90" t="s">
        <v>165</v>
      </c>
      <c r="D24" s="39" t="s">
        <v>143</v>
      </c>
      <c r="E24" s="35">
        <f t="shared" si="2"/>
        <v>4930410</v>
      </c>
      <c r="F24" s="89">
        <v>4930410</v>
      </c>
      <c r="G24" s="89"/>
      <c r="H24" s="89"/>
      <c r="I24" s="40"/>
      <c r="J24" s="40"/>
      <c r="K24" s="35"/>
      <c r="L24" s="35"/>
      <c r="M24" s="35"/>
      <c r="N24" s="35"/>
      <c r="O24" s="448"/>
      <c r="P24" s="10"/>
    </row>
    <row r="25" spans="1:16" ht="30" customHeight="1">
      <c r="A25" s="37">
        <v>6</v>
      </c>
      <c r="B25" s="91" t="s">
        <v>424</v>
      </c>
      <c r="C25" s="90" t="s">
        <v>425</v>
      </c>
      <c r="D25" s="39" t="s">
        <v>143</v>
      </c>
      <c r="E25" s="35">
        <f t="shared" si="2"/>
        <v>4402950</v>
      </c>
      <c r="F25" s="89">
        <v>4402950</v>
      </c>
      <c r="G25" s="89"/>
      <c r="H25" s="89"/>
      <c r="I25" s="40"/>
      <c r="J25" s="40"/>
      <c r="K25" s="35"/>
      <c r="L25" s="35"/>
      <c r="M25" s="35"/>
      <c r="N25" s="35"/>
      <c r="O25" s="448"/>
      <c r="P25" s="10"/>
    </row>
    <row r="26" spans="1:16" s="12" customFormat="1" ht="30" customHeight="1">
      <c r="A26" s="37">
        <v>7</v>
      </c>
      <c r="B26" s="91" t="s">
        <v>156</v>
      </c>
      <c r="C26" s="90" t="s">
        <v>166</v>
      </c>
      <c r="D26" s="39" t="s">
        <v>143</v>
      </c>
      <c r="E26" s="35">
        <f t="shared" si="2"/>
        <v>4894799</v>
      </c>
      <c r="F26" s="89">
        <v>4894799</v>
      </c>
      <c r="G26" s="89"/>
      <c r="H26" s="89"/>
      <c r="I26" s="40"/>
      <c r="J26" s="43"/>
      <c r="K26" s="44"/>
      <c r="L26" s="44"/>
      <c r="M26" s="44"/>
      <c r="N26" s="44"/>
      <c r="O26" s="448"/>
      <c r="P26" s="11"/>
    </row>
    <row r="27" spans="1:16" ht="30" customHeight="1">
      <c r="A27" s="37">
        <v>8</v>
      </c>
      <c r="B27" s="93" t="s">
        <v>149</v>
      </c>
      <c r="C27" s="90" t="s">
        <v>167</v>
      </c>
      <c r="D27" s="39" t="s">
        <v>143</v>
      </c>
      <c r="E27" s="35">
        <f t="shared" si="2"/>
        <v>6969028</v>
      </c>
      <c r="F27" s="89">
        <f>6969028</f>
        <v>6969028</v>
      </c>
      <c r="G27" s="89"/>
      <c r="H27" s="89"/>
      <c r="I27" s="40"/>
      <c r="J27" s="40"/>
      <c r="K27" s="35"/>
      <c r="L27" s="35"/>
      <c r="M27" s="35"/>
      <c r="N27" s="35"/>
      <c r="O27" s="448"/>
      <c r="P27" s="10"/>
    </row>
    <row r="28" spans="1:16" ht="30" customHeight="1">
      <c r="A28" s="37">
        <v>9</v>
      </c>
      <c r="B28" s="91" t="s">
        <v>157</v>
      </c>
      <c r="C28" s="90" t="s">
        <v>168</v>
      </c>
      <c r="D28" s="39" t="s">
        <v>143</v>
      </c>
      <c r="E28" s="35">
        <f t="shared" si="2"/>
        <v>5708414</v>
      </c>
      <c r="F28" s="89">
        <v>5708414</v>
      </c>
      <c r="G28" s="89"/>
      <c r="H28" s="89"/>
      <c r="I28" s="40"/>
      <c r="J28" s="40"/>
      <c r="K28" s="35"/>
      <c r="L28" s="35"/>
      <c r="M28" s="35"/>
      <c r="N28" s="35"/>
      <c r="O28" s="448"/>
      <c r="P28" s="10"/>
    </row>
    <row r="29" spans="1:16" ht="30" customHeight="1">
      <c r="A29" s="37">
        <v>10</v>
      </c>
      <c r="B29" s="91" t="s">
        <v>158</v>
      </c>
      <c r="C29" s="90" t="s">
        <v>169</v>
      </c>
      <c r="D29" s="39" t="s">
        <v>143</v>
      </c>
      <c r="E29" s="35">
        <f t="shared" si="2"/>
        <v>4851291</v>
      </c>
      <c r="F29" s="89">
        <f>4851291</f>
        <v>4851291</v>
      </c>
      <c r="G29" s="89"/>
      <c r="H29" s="89"/>
      <c r="I29" s="40"/>
      <c r="J29" s="40"/>
      <c r="K29" s="35"/>
      <c r="L29" s="35"/>
      <c r="M29" s="35"/>
      <c r="N29" s="35"/>
      <c r="O29" s="448"/>
      <c r="P29" s="10"/>
    </row>
    <row r="30" spans="1:16" ht="30" customHeight="1">
      <c r="A30" s="37">
        <v>11</v>
      </c>
      <c r="B30" s="91" t="s">
        <v>159</v>
      </c>
      <c r="C30" s="90" t="s">
        <v>170</v>
      </c>
      <c r="D30" s="39" t="s">
        <v>143</v>
      </c>
      <c r="E30" s="35">
        <f t="shared" si="2"/>
        <v>5668854</v>
      </c>
      <c r="F30" s="89">
        <v>5668854</v>
      </c>
      <c r="G30" s="89"/>
      <c r="H30" s="89"/>
      <c r="I30" s="40"/>
      <c r="J30" s="40"/>
      <c r="K30" s="35"/>
      <c r="L30" s="35"/>
      <c r="M30" s="35"/>
      <c r="N30" s="35"/>
      <c r="O30" s="448"/>
    </row>
    <row r="31" spans="1:16" ht="30" customHeight="1">
      <c r="A31" s="37">
        <v>12</v>
      </c>
      <c r="B31" s="91" t="s">
        <v>160</v>
      </c>
      <c r="C31" s="90" t="s">
        <v>171</v>
      </c>
      <c r="D31" s="39" t="s">
        <v>143</v>
      </c>
      <c r="E31" s="35">
        <f t="shared" si="2"/>
        <v>3967794</v>
      </c>
      <c r="F31" s="141">
        <v>3967794</v>
      </c>
      <c r="G31" s="141"/>
      <c r="H31" s="141"/>
      <c r="I31" s="40"/>
      <c r="J31" s="40"/>
      <c r="K31" s="35"/>
      <c r="L31" s="35"/>
      <c r="M31" s="35"/>
      <c r="N31" s="35"/>
      <c r="O31" s="448"/>
    </row>
    <row r="32" spans="1:16" ht="21.75" customHeight="1">
      <c r="A32" s="140" t="s">
        <v>377</v>
      </c>
      <c r="B32" s="866" t="s">
        <v>378</v>
      </c>
      <c r="C32" s="867"/>
      <c r="D32" s="868"/>
      <c r="E32" s="46">
        <v>0</v>
      </c>
      <c r="F32" s="46"/>
      <c r="G32" s="46">
        <v>0</v>
      </c>
      <c r="H32" s="46">
        <v>0</v>
      </c>
      <c r="I32" s="46"/>
      <c r="J32" s="46"/>
      <c r="K32" s="46"/>
      <c r="L32" s="46"/>
      <c r="M32" s="46"/>
      <c r="N32" s="46"/>
      <c r="O32" s="170"/>
      <c r="P32" s="136"/>
    </row>
    <row r="33" spans="1:17" ht="19.5" customHeight="1">
      <c r="A33" s="890" t="s">
        <v>691</v>
      </c>
      <c r="B33" s="890"/>
      <c r="C33" s="890"/>
      <c r="D33" s="890"/>
      <c r="E33" s="890"/>
      <c r="F33" s="890"/>
      <c r="G33" s="890"/>
      <c r="H33" s="890"/>
      <c r="I33" s="890"/>
      <c r="J33" s="890"/>
      <c r="K33" s="890"/>
      <c r="L33" s="890"/>
      <c r="M33" s="890"/>
      <c r="N33" s="890"/>
      <c r="O33" s="890"/>
      <c r="P33" s="136"/>
    </row>
    <row r="34" spans="1:17" ht="19.5" customHeight="1">
      <c r="A34" s="828" t="s">
        <v>445</v>
      </c>
      <c r="B34" s="828"/>
      <c r="C34" s="828"/>
      <c r="D34" s="828"/>
      <c r="E34" s="829"/>
      <c r="F34" s="829"/>
      <c r="G34" s="829"/>
      <c r="H34" s="829"/>
      <c r="I34" s="829"/>
      <c r="J34" s="829"/>
      <c r="K34" s="829"/>
      <c r="L34" s="829"/>
      <c r="M34" s="829"/>
      <c r="N34" s="829"/>
      <c r="O34" s="829"/>
    </row>
    <row r="35" spans="1:17" ht="55.5" customHeight="1">
      <c r="A35" s="371" t="s">
        <v>602</v>
      </c>
      <c r="B35" s="372" t="s">
        <v>603</v>
      </c>
      <c r="C35" s="372" t="s">
        <v>31</v>
      </c>
      <c r="D35" s="606" t="s">
        <v>423</v>
      </c>
      <c r="E35" s="607"/>
      <c r="F35" s="607"/>
      <c r="G35" s="607"/>
      <c r="H35" s="607"/>
      <c r="I35" s="607"/>
      <c r="J35" s="607">
        <v>0</v>
      </c>
      <c r="K35" s="607"/>
      <c r="L35" s="607"/>
      <c r="M35" s="607"/>
      <c r="N35" s="607"/>
      <c r="O35" s="607"/>
    </row>
    <row r="36" spans="1:17" ht="21" customHeight="1">
      <c r="A36" s="370">
        <v>1</v>
      </c>
      <c r="B36" s="374" t="s">
        <v>704</v>
      </c>
      <c r="C36" s="40">
        <v>0</v>
      </c>
      <c r="D36" s="606"/>
      <c r="E36" s="607"/>
      <c r="F36" s="607"/>
      <c r="G36" s="607"/>
      <c r="H36" s="607"/>
      <c r="I36" s="607"/>
      <c r="J36" s="607"/>
      <c r="K36" s="607"/>
      <c r="L36" s="607"/>
      <c r="M36" s="607"/>
      <c r="N36" s="607"/>
      <c r="O36" s="607"/>
      <c r="P36" s="378"/>
    </row>
    <row r="37" spans="1:17" ht="19.5" customHeight="1">
      <c r="A37" s="369">
        <v>2</v>
      </c>
      <c r="B37" s="375" t="s">
        <v>683</v>
      </c>
      <c r="C37" s="147">
        <v>0</v>
      </c>
      <c r="D37" s="606"/>
      <c r="E37" s="607"/>
      <c r="F37" s="607"/>
      <c r="G37" s="607"/>
      <c r="H37" s="607"/>
      <c r="I37" s="607"/>
      <c r="J37" s="607"/>
      <c r="K37" s="607"/>
      <c r="L37" s="607"/>
      <c r="M37" s="607"/>
      <c r="N37" s="607"/>
      <c r="O37" s="607"/>
      <c r="P37" s="378"/>
    </row>
    <row r="38" spans="1:17" ht="21" customHeight="1">
      <c r="A38" s="370">
        <v>3</v>
      </c>
      <c r="B38" s="374" t="s">
        <v>685</v>
      </c>
      <c r="C38" s="40">
        <v>0</v>
      </c>
      <c r="D38" s="606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378"/>
    </row>
    <row r="39" spans="1:17" ht="19.5" customHeight="1">
      <c r="A39" s="369">
        <v>4</v>
      </c>
      <c r="B39" s="375" t="s">
        <v>692</v>
      </c>
      <c r="C39" s="147">
        <v>0</v>
      </c>
      <c r="D39" s="606"/>
      <c r="E39" s="607"/>
      <c r="F39" s="607"/>
      <c r="G39" s="607"/>
      <c r="H39" s="607"/>
      <c r="I39" s="607"/>
      <c r="J39" s="607"/>
      <c r="K39" s="607"/>
      <c r="L39" s="607"/>
      <c r="M39" s="607"/>
      <c r="N39" s="607"/>
      <c r="O39" s="607"/>
      <c r="P39" s="378"/>
    </row>
    <row r="40" spans="1:17" ht="15" customHeight="1">
      <c r="A40" s="17"/>
      <c r="B40" s="17"/>
      <c r="C40" s="377"/>
      <c r="D40" s="17"/>
      <c r="E40" s="17"/>
      <c r="F40" s="17"/>
      <c r="G40" s="17"/>
      <c r="H40" s="17"/>
      <c r="I40" s="17"/>
      <c r="J40" s="848" t="s">
        <v>656</v>
      </c>
      <c r="K40" s="848"/>
      <c r="L40" s="848"/>
      <c r="M40" s="848"/>
      <c r="N40" s="848"/>
      <c r="O40" s="848"/>
      <c r="P40" s="6"/>
    </row>
    <row r="41" spans="1:17">
      <c r="A41" s="812" t="s">
        <v>19</v>
      </c>
      <c r="B41" s="812"/>
      <c r="C41" s="812"/>
      <c r="E41" s="812" t="s">
        <v>20</v>
      </c>
      <c r="F41" s="812"/>
      <c r="G41" s="812"/>
      <c r="H41" s="812"/>
      <c r="I41" s="2"/>
      <c r="J41" s="812" t="s">
        <v>21</v>
      </c>
      <c r="K41" s="812"/>
      <c r="L41" s="812"/>
      <c r="M41" s="812"/>
      <c r="N41" s="812"/>
      <c r="O41" s="812"/>
      <c r="P41" s="6"/>
    </row>
    <row r="42" spans="1:17" s="24" customFormat="1" ht="34.5" customHeight="1">
      <c r="A42" s="7"/>
      <c r="B42" s="3"/>
      <c r="C42" s="449"/>
      <c r="D42" s="604"/>
      <c r="E42" s="3"/>
      <c r="F42" s="3"/>
      <c r="G42" s="3"/>
      <c r="H42" s="3"/>
      <c r="I42" s="3"/>
      <c r="J42" s="604"/>
      <c r="K42" s="3"/>
      <c r="L42" s="7"/>
      <c r="M42" s="3"/>
      <c r="N42" s="3"/>
      <c r="O42" s="3"/>
      <c r="P42" s="23"/>
      <c r="Q42" s="25"/>
    </row>
    <row r="43" spans="1:17" ht="13.5" customHeight="1">
      <c r="A43" s="7"/>
      <c r="B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6"/>
    </row>
    <row r="44" spans="1:17">
      <c r="A44" s="841" t="s">
        <v>568</v>
      </c>
      <c r="B44" s="841"/>
      <c r="C44" s="841"/>
      <c r="E44" s="841" t="s">
        <v>149</v>
      </c>
      <c r="F44" s="841"/>
      <c r="G44" s="841"/>
      <c r="H44" s="841"/>
      <c r="I44" s="19"/>
      <c r="J44" s="841" t="s">
        <v>43</v>
      </c>
      <c r="K44" s="841"/>
      <c r="L44" s="841"/>
      <c r="M44" s="841"/>
      <c r="N44" s="841"/>
      <c r="O44" s="841"/>
      <c r="P44" s="6"/>
    </row>
    <row r="45" spans="1:17" ht="11.25" customHeight="1">
      <c r="A45" s="5"/>
      <c r="B45" s="5"/>
      <c r="C45" s="5"/>
      <c r="D45" s="4"/>
      <c r="E45" s="5"/>
      <c r="F45" s="5"/>
      <c r="G45" s="5"/>
      <c r="H45" s="5"/>
      <c r="I45" s="5"/>
      <c r="K45" s="2"/>
      <c r="L45" s="5"/>
      <c r="M45" s="5"/>
      <c r="N45" s="5"/>
      <c r="O45" s="2"/>
      <c r="P45" s="6"/>
    </row>
    <row r="46" spans="1:17">
      <c r="A46" s="849" t="s">
        <v>22</v>
      </c>
      <c r="B46" s="849"/>
      <c r="C46" s="849"/>
      <c r="D46" s="849"/>
      <c r="E46" s="849"/>
      <c r="F46" s="849"/>
      <c r="G46" s="849"/>
      <c r="H46" s="849"/>
      <c r="I46" s="849"/>
      <c r="J46" s="849"/>
      <c r="K46" s="849"/>
      <c r="L46" s="849"/>
      <c r="M46" s="849"/>
      <c r="N46" s="849"/>
      <c r="O46" s="849"/>
      <c r="P46" s="6"/>
    </row>
    <row r="47" spans="1:17">
      <c r="A47" s="5"/>
      <c r="B47" s="5"/>
      <c r="C47" s="5"/>
      <c r="D47" s="5"/>
      <c r="E47" s="5"/>
      <c r="F47" s="5"/>
      <c r="G47" s="5"/>
      <c r="H47" s="5"/>
      <c r="I47" s="850" t="s">
        <v>24</v>
      </c>
      <c r="J47" s="850"/>
      <c r="K47" s="850"/>
      <c r="L47" s="850"/>
      <c r="M47" s="850"/>
      <c r="N47" s="850"/>
      <c r="O47" s="850"/>
      <c r="P47" s="6"/>
    </row>
    <row r="48" spans="1:17">
      <c r="A48" s="7"/>
      <c r="B48" s="812" t="s">
        <v>23</v>
      </c>
      <c r="C48" s="812"/>
      <c r="D48" s="812"/>
      <c r="E48" s="7"/>
      <c r="F48" s="7"/>
      <c r="G48" s="7"/>
      <c r="H48" s="7"/>
      <c r="I48" s="812" t="s">
        <v>39</v>
      </c>
      <c r="J48" s="812"/>
      <c r="K48" s="812"/>
      <c r="L48" s="812"/>
      <c r="M48" s="812"/>
      <c r="N48" s="812"/>
      <c r="O48" s="812"/>
      <c r="P48" s="6"/>
    </row>
    <row r="49" spans="1:16">
      <c r="A49" s="2"/>
      <c r="B49" s="812"/>
      <c r="C49" s="812"/>
      <c r="D49" s="812"/>
      <c r="E49" s="7"/>
      <c r="F49" s="7"/>
      <c r="G49" s="7"/>
      <c r="H49" s="7"/>
      <c r="I49" s="812"/>
      <c r="J49" s="812"/>
      <c r="K49" s="812"/>
      <c r="L49" s="812"/>
      <c r="M49" s="812"/>
      <c r="N49" s="812"/>
      <c r="O49" s="812"/>
      <c r="P49" s="6"/>
    </row>
    <row r="50" spans="1:16" ht="15.4" customHeight="1">
      <c r="A50" s="7"/>
      <c r="B50" s="7"/>
      <c r="C50" s="7"/>
      <c r="D50" s="7"/>
      <c r="E50" s="7"/>
      <c r="F50" s="7"/>
      <c r="G50" s="7"/>
      <c r="H50" s="7"/>
      <c r="I50" s="812"/>
      <c r="J50" s="812"/>
      <c r="K50" s="812"/>
      <c r="L50" s="812"/>
      <c r="M50" s="812"/>
      <c r="N50" s="812"/>
      <c r="O50" s="812"/>
      <c r="P50" s="6"/>
    </row>
    <row r="51" spans="1:16" ht="15.4" customHeight="1">
      <c r="A51" s="809"/>
      <c r="B51" s="809"/>
      <c r="C51" s="809"/>
      <c r="D51" s="809"/>
      <c r="E51" s="809"/>
      <c r="F51" s="809"/>
      <c r="G51" s="809"/>
      <c r="H51" s="809"/>
      <c r="I51" s="809"/>
      <c r="J51" s="809"/>
      <c r="K51" s="851"/>
      <c r="L51" s="851"/>
      <c r="M51" s="851"/>
      <c r="N51" s="851"/>
      <c r="O51" s="851"/>
      <c r="P51" s="6"/>
    </row>
    <row r="52" spans="1:16" ht="30" customHeight="1">
      <c r="P52" s="6"/>
    </row>
    <row r="53" spans="1:16" ht="18" customHeight="1">
      <c r="P53" s="6"/>
    </row>
    <row r="54" spans="1:16" ht="6.75" customHeight="1">
      <c r="P54" s="6"/>
    </row>
    <row r="55" spans="1:16" ht="26.25" customHeight="1">
      <c r="P55" s="6"/>
    </row>
    <row r="56" spans="1:16" ht="15.4" customHeight="1">
      <c r="P56" s="6"/>
    </row>
    <row r="57" spans="1:16" ht="15.75" customHeight="1">
      <c r="P57" s="6"/>
    </row>
    <row r="58" spans="1:16" ht="18.75" customHeight="1">
      <c r="P58" s="6"/>
    </row>
    <row r="59" spans="1:16" ht="12.75" customHeight="1">
      <c r="P59" s="6"/>
    </row>
    <row r="60" spans="1:16" ht="15.4" customHeight="1">
      <c r="P60" s="6"/>
    </row>
  </sheetData>
  <mergeCells count="42">
    <mergeCell ref="A46:O46"/>
    <mergeCell ref="I47:O47"/>
    <mergeCell ref="B48:D49"/>
    <mergeCell ref="I48:O50"/>
    <mergeCell ref="A51:J51"/>
    <mergeCell ref="K51:O51"/>
    <mergeCell ref="J40:O40"/>
    <mergeCell ref="A41:C41"/>
    <mergeCell ref="E41:H41"/>
    <mergeCell ref="J41:O41"/>
    <mergeCell ref="A44:C44"/>
    <mergeCell ref="E44:H44"/>
    <mergeCell ref="J44:O44"/>
    <mergeCell ref="A34:D34"/>
    <mergeCell ref="E34:O34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2:D32"/>
    <mergeCell ref="A33:O33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 codeName="Sheet40">
    <tabColor rgb="FF00B050"/>
  </sheetPr>
  <dimension ref="A1:R57"/>
  <sheetViews>
    <sheetView showGridLines="0" topLeftCell="A8" workbookViewId="0">
      <selection activeCell="B31" sqref="B31:D31"/>
    </sheetView>
  </sheetViews>
  <sheetFormatPr defaultRowHeight="15.75"/>
  <cols>
    <col min="1" max="1" width="6.6640625" style="417" customWidth="1"/>
    <col min="2" max="2" width="32.5" style="417" customWidth="1"/>
    <col min="3" max="3" width="19.1640625" style="8" customWidth="1"/>
    <col min="4" max="4" width="36" style="417" customWidth="1"/>
    <col min="5" max="5" width="14.5" style="417" customWidth="1"/>
    <col min="6" max="6" width="16.33203125" style="417" bestFit="1" customWidth="1"/>
    <col min="7" max="8" width="12.5" style="417" hidden="1" customWidth="1"/>
    <col min="9" max="9" width="15.5" style="417" bestFit="1" customWidth="1"/>
    <col min="10" max="10" width="9.83203125" style="417" customWidth="1"/>
    <col min="11" max="11" width="8.1640625" style="417" bestFit="1" customWidth="1"/>
    <col min="12" max="12" width="11.1640625" style="417" customWidth="1"/>
    <col min="13" max="13" width="9.83203125" style="417" bestFit="1" customWidth="1"/>
    <col min="14" max="14" width="11.33203125" style="417" customWidth="1"/>
    <col min="15" max="15" width="16.83203125" style="417" customWidth="1"/>
    <col min="16" max="16" width="13.1640625" style="417" customWidth="1"/>
    <col min="17" max="17" width="12" style="417" customWidth="1"/>
    <col min="18" max="16384" width="9.33203125" style="417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630</v>
      </c>
    </row>
    <row r="3" spans="1:18" ht="15.4" customHeight="1">
      <c r="A3" s="811" t="s">
        <v>627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172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640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5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83.25" customHeight="1">
      <c r="A16" s="818"/>
      <c r="B16" s="818"/>
      <c r="C16" s="420" t="s">
        <v>17</v>
      </c>
      <c r="D16" s="420" t="s">
        <v>18</v>
      </c>
      <c r="E16" s="818"/>
      <c r="F16" s="246" t="s">
        <v>443</v>
      </c>
      <c r="G16" s="246" t="s">
        <v>437</v>
      </c>
      <c r="H16" s="246" t="s">
        <v>436</v>
      </c>
      <c r="I16" s="246" t="s">
        <v>11</v>
      </c>
      <c r="J16" s="246" t="s">
        <v>12</v>
      </c>
      <c r="K16" s="246" t="s">
        <v>13</v>
      </c>
      <c r="L16" s="246" t="s">
        <v>14</v>
      </c>
      <c r="M16" s="246" t="s">
        <v>15</v>
      </c>
      <c r="N16" s="246" t="s">
        <v>16</v>
      </c>
      <c r="O16" s="818"/>
      <c r="P16" s="6"/>
    </row>
    <row r="17" spans="1:16" ht="23.25" customHeight="1">
      <c r="A17" s="421">
        <v>1</v>
      </c>
      <c r="B17" s="421">
        <v>2</v>
      </c>
      <c r="C17" s="888">
        <v>3</v>
      </c>
      <c r="D17" s="889"/>
      <c r="E17" s="247">
        <v>4</v>
      </c>
      <c r="F17" s="247">
        <v>5</v>
      </c>
      <c r="G17" s="247">
        <v>5</v>
      </c>
      <c r="H17" s="247">
        <v>5</v>
      </c>
      <c r="I17" s="247">
        <v>6</v>
      </c>
      <c r="J17" s="247">
        <v>7</v>
      </c>
      <c r="K17" s="247">
        <v>8</v>
      </c>
      <c r="L17" s="247">
        <v>9</v>
      </c>
      <c r="M17" s="247">
        <v>10</v>
      </c>
      <c r="N17" s="247">
        <v>11</v>
      </c>
      <c r="O17" s="247">
        <v>12</v>
      </c>
      <c r="P17" s="6"/>
    </row>
    <row r="18" spans="1:16" ht="19.5" customHeight="1">
      <c r="A18" s="31"/>
      <c r="B18" s="826" t="s">
        <v>7</v>
      </c>
      <c r="C18" s="826"/>
      <c r="D18" s="826"/>
      <c r="E18" s="32">
        <f t="shared" ref="E18:I18" si="0">SUM(E20:E30)</f>
        <v>59797872</v>
      </c>
      <c r="F18" s="32">
        <f t="shared" si="0"/>
        <v>59797872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/>
      <c r="K18" s="32"/>
      <c r="L18" s="32"/>
      <c r="M18" s="32"/>
      <c r="N18" s="32"/>
      <c r="O18" s="33"/>
      <c r="P18" s="6"/>
    </row>
    <row r="19" spans="1:16" ht="18" customHeight="1">
      <c r="A19" s="34" t="s">
        <v>25</v>
      </c>
      <c r="B19" s="814" t="s">
        <v>26</v>
      </c>
      <c r="C19" s="815"/>
      <c r="D19" s="816"/>
      <c r="E19" s="35">
        <f>SUM(E20:E30)</f>
        <v>59797872</v>
      </c>
      <c r="F19" s="35">
        <f t="shared" ref="F19:I19" si="1">SUM(F20:F30)</f>
        <v>59797872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/>
      <c r="K19" s="35"/>
      <c r="L19" s="35"/>
      <c r="M19" s="35"/>
      <c r="N19" s="35"/>
      <c r="O19" s="36"/>
      <c r="P19" s="10"/>
    </row>
    <row r="20" spans="1:16" ht="18" customHeight="1">
      <c r="A20" s="37">
        <v>1</v>
      </c>
      <c r="B20" s="91" t="s">
        <v>151</v>
      </c>
      <c r="C20" s="90" t="s">
        <v>161</v>
      </c>
      <c r="D20" s="39" t="s">
        <v>143</v>
      </c>
      <c r="E20" s="35">
        <f>F20</f>
        <v>6974318</v>
      </c>
      <c r="F20" s="89">
        <v>6974318</v>
      </c>
      <c r="G20" s="89"/>
      <c r="H20" s="89"/>
      <c r="I20" s="40"/>
      <c r="J20" s="40"/>
      <c r="K20" s="35"/>
      <c r="L20" s="40"/>
      <c r="M20" s="35"/>
      <c r="N20" s="35"/>
      <c r="O20" s="36"/>
      <c r="P20" s="10"/>
    </row>
    <row r="21" spans="1:16" s="446" customFormat="1" ht="15" customHeight="1">
      <c r="A21" s="37">
        <v>2</v>
      </c>
      <c r="B21" s="91" t="s">
        <v>153</v>
      </c>
      <c r="C21" s="90" t="s">
        <v>163</v>
      </c>
      <c r="D21" s="39" t="s">
        <v>143</v>
      </c>
      <c r="E21" s="35">
        <f t="shared" ref="E21" si="2">F21</f>
        <v>7106183</v>
      </c>
      <c r="F21" s="89">
        <v>7106183</v>
      </c>
      <c r="G21" s="89"/>
      <c r="H21" s="89"/>
      <c r="I21" s="40"/>
      <c r="J21" s="40"/>
      <c r="K21" s="35"/>
      <c r="L21" s="35"/>
      <c r="M21" s="35"/>
      <c r="N21" s="35"/>
      <c r="O21" s="36"/>
      <c r="P21" s="10"/>
    </row>
    <row r="22" spans="1:16" ht="15" customHeight="1">
      <c r="A22" s="37">
        <v>3</v>
      </c>
      <c r="B22" s="92" t="s">
        <v>154</v>
      </c>
      <c r="C22" s="90" t="s">
        <v>164</v>
      </c>
      <c r="D22" s="39" t="s">
        <v>143</v>
      </c>
      <c r="E22" s="35">
        <f t="shared" ref="E22:E30" si="3">F22</f>
        <v>5273259</v>
      </c>
      <c r="F22" s="89">
        <v>5273259</v>
      </c>
      <c r="G22" s="89"/>
      <c r="H22" s="89"/>
      <c r="I22" s="40"/>
      <c r="J22" s="40"/>
      <c r="K22" s="35"/>
      <c r="L22" s="35"/>
      <c r="M22" s="35"/>
      <c r="N22" s="35"/>
      <c r="O22" s="36"/>
      <c r="P22" s="10"/>
    </row>
    <row r="23" spans="1:16" ht="15" customHeight="1">
      <c r="A23" s="37">
        <v>4</v>
      </c>
      <c r="B23" s="91" t="s">
        <v>155</v>
      </c>
      <c r="C23" s="90" t="s">
        <v>165</v>
      </c>
      <c r="D23" s="39" t="s">
        <v>143</v>
      </c>
      <c r="E23" s="35">
        <f t="shared" si="3"/>
        <v>4930410</v>
      </c>
      <c r="F23" s="89">
        <v>4930410</v>
      </c>
      <c r="G23" s="89"/>
      <c r="H23" s="89"/>
      <c r="I23" s="40"/>
      <c r="J23" s="40"/>
      <c r="K23" s="35"/>
      <c r="L23" s="35"/>
      <c r="M23" s="35"/>
      <c r="N23" s="35"/>
      <c r="O23" s="78"/>
      <c r="P23" s="10"/>
    </row>
    <row r="24" spans="1:16" ht="15" customHeight="1">
      <c r="A24" s="37">
        <v>5</v>
      </c>
      <c r="B24" s="91" t="s">
        <v>424</v>
      </c>
      <c r="C24" s="90" t="s">
        <v>425</v>
      </c>
      <c r="D24" s="39" t="s">
        <v>143</v>
      </c>
      <c r="E24" s="35">
        <f t="shared" si="3"/>
        <v>3967796</v>
      </c>
      <c r="F24" s="89">
        <v>3967796</v>
      </c>
      <c r="G24" s="89"/>
      <c r="H24" s="89"/>
      <c r="I24" s="40"/>
      <c r="J24" s="40"/>
      <c r="K24" s="35"/>
      <c r="L24" s="35"/>
      <c r="M24" s="35"/>
      <c r="N24" s="35"/>
      <c r="O24" s="78"/>
      <c r="P24" s="10"/>
    </row>
    <row r="25" spans="1:16" s="12" customFormat="1" ht="15" customHeight="1">
      <c r="A25" s="37">
        <v>6</v>
      </c>
      <c r="B25" s="91" t="s">
        <v>156</v>
      </c>
      <c r="C25" s="90" t="s">
        <v>166</v>
      </c>
      <c r="D25" s="39" t="s">
        <v>143</v>
      </c>
      <c r="E25" s="35">
        <f t="shared" si="3"/>
        <v>4894799</v>
      </c>
      <c r="F25" s="89">
        <v>4894799</v>
      </c>
      <c r="G25" s="89"/>
      <c r="H25" s="89"/>
      <c r="I25" s="40"/>
      <c r="J25" s="43"/>
      <c r="K25" s="44"/>
      <c r="L25" s="44"/>
      <c r="M25" s="44"/>
      <c r="N25" s="44"/>
      <c r="O25" s="45"/>
      <c r="P25" s="11"/>
    </row>
    <row r="26" spans="1:16" ht="17.25" customHeight="1">
      <c r="A26" s="37">
        <v>7</v>
      </c>
      <c r="B26" s="93" t="s">
        <v>149</v>
      </c>
      <c r="C26" s="90" t="s">
        <v>167</v>
      </c>
      <c r="D26" s="39" t="s">
        <v>143</v>
      </c>
      <c r="E26" s="35">
        <f t="shared" si="3"/>
        <v>6969028</v>
      </c>
      <c r="F26" s="89">
        <f>6969028</f>
        <v>6969028</v>
      </c>
      <c r="G26" s="89"/>
      <c r="H26" s="89"/>
      <c r="I26" s="40"/>
      <c r="J26" s="40"/>
      <c r="K26" s="35"/>
      <c r="L26" s="35"/>
      <c r="M26" s="35"/>
      <c r="N26" s="35"/>
      <c r="O26" s="80"/>
      <c r="P26" s="10"/>
    </row>
    <row r="27" spans="1:16" ht="15" customHeight="1">
      <c r="A27" s="37">
        <v>8</v>
      </c>
      <c r="B27" s="91" t="s">
        <v>157</v>
      </c>
      <c r="C27" s="90" t="s">
        <v>168</v>
      </c>
      <c r="D27" s="39" t="s">
        <v>143</v>
      </c>
      <c r="E27" s="35">
        <f t="shared" si="3"/>
        <v>5708414</v>
      </c>
      <c r="F27" s="89">
        <v>5708414</v>
      </c>
      <c r="G27" s="89"/>
      <c r="H27" s="89"/>
      <c r="I27" s="40"/>
      <c r="J27" s="40"/>
      <c r="K27" s="35"/>
      <c r="L27" s="35"/>
      <c r="M27" s="35"/>
      <c r="N27" s="35"/>
      <c r="O27" s="36"/>
      <c r="P27" s="10"/>
    </row>
    <row r="28" spans="1:16" ht="15" customHeight="1">
      <c r="A28" s="37">
        <v>9</v>
      </c>
      <c r="B28" s="91" t="s">
        <v>158</v>
      </c>
      <c r="C28" s="90" t="s">
        <v>169</v>
      </c>
      <c r="D28" s="39" t="s">
        <v>143</v>
      </c>
      <c r="E28" s="35">
        <f t="shared" si="3"/>
        <v>4745799</v>
      </c>
      <c r="F28" s="89">
        <v>4745799</v>
      </c>
      <c r="G28" s="89"/>
      <c r="H28" s="89"/>
      <c r="I28" s="40"/>
      <c r="J28" s="40"/>
      <c r="K28" s="35"/>
      <c r="L28" s="35"/>
      <c r="M28" s="35"/>
      <c r="N28" s="35"/>
      <c r="O28" s="36"/>
      <c r="P28" s="10"/>
    </row>
    <row r="29" spans="1:16" ht="15" customHeight="1">
      <c r="A29" s="37">
        <v>10</v>
      </c>
      <c r="B29" s="91" t="s">
        <v>159</v>
      </c>
      <c r="C29" s="90" t="s">
        <v>170</v>
      </c>
      <c r="D29" s="39" t="s">
        <v>143</v>
      </c>
      <c r="E29" s="35">
        <f t="shared" si="3"/>
        <v>5260072</v>
      </c>
      <c r="F29" s="89">
        <v>5260072</v>
      </c>
      <c r="G29" s="89"/>
      <c r="H29" s="89"/>
      <c r="I29" s="40"/>
      <c r="J29" s="40"/>
      <c r="K29" s="35"/>
      <c r="L29" s="35"/>
      <c r="M29" s="35"/>
      <c r="N29" s="35"/>
      <c r="O29" s="80"/>
    </row>
    <row r="30" spans="1:16" ht="15" customHeight="1">
      <c r="A30" s="37">
        <v>11</v>
      </c>
      <c r="B30" s="91" t="s">
        <v>160</v>
      </c>
      <c r="C30" s="90" t="s">
        <v>171</v>
      </c>
      <c r="D30" s="39" t="s">
        <v>143</v>
      </c>
      <c r="E30" s="35">
        <f t="shared" si="3"/>
        <v>3967794</v>
      </c>
      <c r="F30" s="141">
        <v>3967794</v>
      </c>
      <c r="G30" s="141"/>
      <c r="H30" s="141"/>
      <c r="I30" s="40"/>
      <c r="J30" s="40"/>
      <c r="K30" s="35"/>
      <c r="L30" s="35"/>
      <c r="M30" s="35"/>
      <c r="N30" s="35"/>
      <c r="O30" s="36"/>
    </row>
    <row r="31" spans="1:16" ht="21.75" customHeight="1">
      <c r="A31" s="140" t="s">
        <v>377</v>
      </c>
      <c r="B31" s="866" t="s">
        <v>378</v>
      </c>
      <c r="C31" s="867"/>
      <c r="D31" s="868"/>
      <c r="E31" s="46">
        <v>0</v>
      </c>
      <c r="F31" s="46"/>
      <c r="G31" s="46">
        <v>0</v>
      </c>
      <c r="H31" s="46">
        <v>0</v>
      </c>
      <c r="I31" s="46"/>
      <c r="J31" s="46"/>
      <c r="K31" s="46"/>
      <c r="L31" s="46"/>
      <c r="M31" s="46"/>
      <c r="N31" s="46"/>
      <c r="O31" s="170"/>
      <c r="P31" s="136" t="e">
        <f>F19-#REF!</f>
        <v>#REF!</v>
      </c>
    </row>
    <row r="32" spans="1:16" ht="19.5" customHeight="1">
      <c r="A32" s="890" t="s">
        <v>626</v>
      </c>
      <c r="B32" s="890"/>
      <c r="C32" s="890"/>
      <c r="D32" s="890"/>
      <c r="E32" s="890"/>
      <c r="F32" s="890"/>
      <c r="G32" s="890"/>
      <c r="H32" s="890"/>
      <c r="I32" s="890"/>
      <c r="J32" s="890"/>
      <c r="K32" s="890"/>
      <c r="L32" s="890"/>
      <c r="M32" s="890"/>
      <c r="N32" s="890"/>
      <c r="O32" s="890"/>
      <c r="P32" s="136"/>
    </row>
    <row r="33" spans="1:17" ht="19.5" customHeight="1">
      <c r="A33" s="828" t="s">
        <v>445</v>
      </c>
      <c r="B33" s="828"/>
      <c r="C33" s="828"/>
      <c r="D33" s="828"/>
      <c r="E33" s="829"/>
      <c r="F33" s="829"/>
      <c r="G33" s="829"/>
      <c r="H33" s="829"/>
      <c r="I33" s="829"/>
      <c r="J33" s="829"/>
      <c r="K33" s="829"/>
      <c r="L33" s="829"/>
      <c r="M33" s="829"/>
      <c r="N33" s="829"/>
      <c r="O33" s="829"/>
    </row>
    <row r="34" spans="1:17" ht="55.5" customHeight="1">
      <c r="A34" s="371" t="s">
        <v>602</v>
      </c>
      <c r="B34" s="372" t="s">
        <v>603</v>
      </c>
      <c r="C34" s="372" t="s">
        <v>31</v>
      </c>
      <c r="D34" s="418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</row>
    <row r="35" spans="1:17" ht="19.5" customHeight="1">
      <c r="A35" s="370">
        <v>1</v>
      </c>
      <c r="B35" s="374">
        <v>6001</v>
      </c>
      <c r="C35" s="40"/>
      <c r="D35" s="418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378"/>
    </row>
    <row r="36" spans="1:17" ht="19.5" hidden="1" customHeight="1">
      <c r="A36" s="369">
        <v>2</v>
      </c>
      <c r="B36" s="375">
        <v>6102</v>
      </c>
      <c r="C36" s="147">
        <v>0</v>
      </c>
      <c r="D36" s="418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378"/>
    </row>
    <row r="37" spans="1:17" ht="12.75" customHeight="1">
      <c r="A37" s="17"/>
      <c r="B37" s="17"/>
      <c r="C37" s="377"/>
      <c r="D37" s="17"/>
      <c r="E37" s="17"/>
      <c r="F37" s="17"/>
      <c r="G37" s="17"/>
      <c r="H37" s="17"/>
      <c r="I37" s="17"/>
      <c r="J37" s="848" t="s">
        <v>438</v>
      </c>
      <c r="K37" s="848"/>
      <c r="L37" s="848"/>
      <c r="M37" s="848"/>
      <c r="N37" s="848"/>
      <c r="O37" s="848"/>
      <c r="P37" s="6"/>
    </row>
    <row r="38" spans="1:17">
      <c r="A38" s="812" t="s">
        <v>19</v>
      </c>
      <c r="B38" s="812"/>
      <c r="C38" s="812"/>
      <c r="E38" s="812" t="s">
        <v>20</v>
      </c>
      <c r="F38" s="812"/>
      <c r="G38" s="812"/>
      <c r="H38" s="812"/>
      <c r="I38" s="2"/>
      <c r="J38" s="812" t="s">
        <v>21</v>
      </c>
      <c r="K38" s="812"/>
      <c r="L38" s="812"/>
      <c r="M38" s="812"/>
      <c r="N38" s="812"/>
      <c r="O38" s="812"/>
      <c r="P38" s="6"/>
    </row>
    <row r="39" spans="1:17" s="24" customFormat="1">
      <c r="A39" s="7"/>
      <c r="B39" s="3"/>
      <c r="C39" s="13"/>
      <c r="D39" s="417"/>
      <c r="E39" s="3"/>
      <c r="F39" s="3"/>
      <c r="G39" s="3"/>
      <c r="H39" s="3"/>
      <c r="I39" s="3"/>
      <c r="J39" s="417"/>
      <c r="K39" s="3"/>
      <c r="L39" s="7"/>
      <c r="M39" s="3"/>
      <c r="N39" s="3"/>
      <c r="O39" s="3"/>
      <c r="P39" s="23"/>
      <c r="Q39" s="25"/>
    </row>
    <row r="40" spans="1:17" ht="23.25" customHeight="1">
      <c r="A40" s="7"/>
      <c r="B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6"/>
    </row>
    <row r="41" spans="1:17">
      <c r="A41" s="841" t="s">
        <v>568</v>
      </c>
      <c r="B41" s="841"/>
      <c r="C41" s="841"/>
      <c r="E41" s="841" t="s">
        <v>149</v>
      </c>
      <c r="F41" s="841"/>
      <c r="G41" s="841"/>
      <c r="H41" s="841"/>
      <c r="I41" s="19"/>
      <c r="J41" s="841" t="s">
        <v>43</v>
      </c>
      <c r="K41" s="841"/>
      <c r="L41" s="841"/>
      <c r="M41" s="841"/>
      <c r="N41" s="841"/>
      <c r="O41" s="841"/>
      <c r="P41" s="6"/>
    </row>
    <row r="42" spans="1:17">
      <c r="A42" s="5"/>
      <c r="B42" s="5"/>
      <c r="C42" s="5"/>
      <c r="D42" s="4"/>
      <c r="E42" s="5"/>
      <c r="F42" s="5"/>
      <c r="G42" s="5"/>
      <c r="H42" s="5"/>
      <c r="I42" s="5"/>
      <c r="K42" s="2"/>
      <c r="L42" s="5"/>
      <c r="M42" s="5"/>
      <c r="N42" s="5"/>
      <c r="O42" s="2"/>
      <c r="P42" s="6"/>
    </row>
    <row r="43" spans="1:17">
      <c r="A43" s="849" t="s">
        <v>22</v>
      </c>
      <c r="B43" s="849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6"/>
    </row>
    <row r="44" spans="1:17">
      <c r="A44" s="5"/>
      <c r="B44" s="5"/>
      <c r="C44" s="5"/>
      <c r="D44" s="5"/>
      <c r="E44" s="5"/>
      <c r="F44" s="5"/>
      <c r="G44" s="5"/>
      <c r="H44" s="5"/>
      <c r="I44" s="850" t="s">
        <v>24</v>
      </c>
      <c r="J44" s="850"/>
      <c r="K44" s="850"/>
      <c r="L44" s="850"/>
      <c r="M44" s="850"/>
      <c r="N44" s="850"/>
      <c r="O44" s="850"/>
      <c r="P44" s="6"/>
    </row>
    <row r="45" spans="1:17">
      <c r="A45" s="7"/>
      <c r="B45" s="812" t="s">
        <v>23</v>
      </c>
      <c r="C45" s="812"/>
      <c r="D45" s="812"/>
      <c r="E45" s="7"/>
      <c r="F45" s="7"/>
      <c r="G45" s="7"/>
      <c r="H45" s="7"/>
      <c r="I45" s="812" t="s">
        <v>39</v>
      </c>
      <c r="J45" s="812"/>
      <c r="K45" s="812"/>
      <c r="L45" s="812"/>
      <c r="M45" s="812"/>
      <c r="N45" s="812"/>
      <c r="O45" s="812"/>
      <c r="P45" s="6"/>
    </row>
    <row r="46" spans="1:17">
      <c r="A46" s="2"/>
      <c r="B46" s="812"/>
      <c r="C46" s="812"/>
      <c r="D46" s="812"/>
      <c r="E46" s="7"/>
      <c r="F46" s="7"/>
      <c r="G46" s="7"/>
      <c r="H46" s="7"/>
      <c r="I46" s="812"/>
      <c r="J46" s="812"/>
      <c r="K46" s="812"/>
      <c r="L46" s="812"/>
      <c r="M46" s="812"/>
      <c r="N46" s="812"/>
      <c r="O46" s="812"/>
      <c r="P46" s="6"/>
    </row>
    <row r="47" spans="1:17" ht="15.4" customHeight="1">
      <c r="A47" s="7"/>
      <c r="B47" s="7"/>
      <c r="C47" s="7"/>
      <c r="D47" s="7"/>
      <c r="E47" s="7"/>
      <c r="F47" s="7"/>
      <c r="G47" s="7"/>
      <c r="H47" s="7"/>
      <c r="I47" s="812"/>
      <c r="J47" s="812"/>
      <c r="K47" s="812"/>
      <c r="L47" s="812"/>
      <c r="M47" s="812"/>
      <c r="N47" s="812"/>
      <c r="O47" s="812"/>
      <c r="P47" s="6"/>
    </row>
    <row r="48" spans="1:17" ht="15.4" customHeight="1">
      <c r="A48" s="809"/>
      <c r="B48" s="809"/>
      <c r="C48" s="809"/>
      <c r="D48" s="809"/>
      <c r="E48" s="809"/>
      <c r="F48" s="809"/>
      <c r="G48" s="809"/>
      <c r="H48" s="809"/>
      <c r="I48" s="809"/>
      <c r="J48" s="809"/>
      <c r="K48" s="851"/>
      <c r="L48" s="851"/>
      <c r="M48" s="851"/>
      <c r="N48" s="851"/>
      <c r="O48" s="851"/>
      <c r="P48" s="6"/>
    </row>
    <row r="49" spans="16:16" ht="30" customHeight="1">
      <c r="P49" s="6"/>
    </row>
    <row r="50" spans="16:16" ht="18" customHeight="1">
      <c r="P50" s="6"/>
    </row>
    <row r="51" spans="16:16" ht="6.75" customHeight="1">
      <c r="P51" s="6"/>
    </row>
    <row r="52" spans="16:16" ht="26.25" customHeight="1">
      <c r="P52" s="6"/>
    </row>
    <row r="53" spans="16:16" ht="15.4" customHeight="1">
      <c r="P53" s="6"/>
    </row>
    <row r="54" spans="16:16" ht="15.75" customHeight="1">
      <c r="P54" s="6"/>
    </row>
    <row r="55" spans="16:16" ht="18.75" customHeight="1">
      <c r="P55" s="6"/>
    </row>
    <row r="56" spans="16:16" ht="12.75" customHeight="1">
      <c r="P56" s="6"/>
    </row>
    <row r="57" spans="16:16" ht="15.4" customHeight="1">
      <c r="P57" s="6"/>
    </row>
  </sheetData>
  <mergeCells count="42">
    <mergeCell ref="A43:O43"/>
    <mergeCell ref="I44:O44"/>
    <mergeCell ref="B45:D46"/>
    <mergeCell ref="I45:O47"/>
    <mergeCell ref="A48:J48"/>
    <mergeCell ref="K48:O48"/>
    <mergeCell ref="J37:O37"/>
    <mergeCell ref="A38:C38"/>
    <mergeCell ref="E38:H38"/>
    <mergeCell ref="J38:O38"/>
    <mergeCell ref="A41:C41"/>
    <mergeCell ref="E41:H41"/>
    <mergeCell ref="J41:O41"/>
    <mergeCell ref="A33:D33"/>
    <mergeCell ref="E33:O33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C17:D17"/>
    <mergeCell ref="B18:D18"/>
    <mergeCell ref="B19:D19"/>
    <mergeCell ref="B31:D31"/>
    <mergeCell ref="A32:O32"/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 codeName="Sheet41">
    <tabColor rgb="FFFF0000"/>
  </sheetPr>
  <dimension ref="A1:P97"/>
  <sheetViews>
    <sheetView showGridLines="0" topLeftCell="A66" workbookViewId="0">
      <selection activeCell="B20" sqref="B20:B72"/>
    </sheetView>
  </sheetViews>
  <sheetFormatPr defaultRowHeight="15.75"/>
  <cols>
    <col min="1" max="1" width="6.6640625" style="345" customWidth="1"/>
    <col min="2" max="2" width="32.5" style="345" customWidth="1"/>
    <col min="3" max="3" width="19.1640625" style="8" customWidth="1"/>
    <col min="4" max="4" width="36" style="345" customWidth="1"/>
    <col min="5" max="5" width="14.5" style="345" customWidth="1"/>
    <col min="6" max="6" width="15.83203125" style="345" bestFit="1" customWidth="1"/>
    <col min="7" max="7" width="15.1640625" style="345" bestFit="1" customWidth="1"/>
    <col min="8" max="10" width="10.5" style="345" customWidth="1"/>
    <col min="11" max="11" width="12.83203125" style="345" customWidth="1"/>
    <col min="12" max="12" width="10.5" style="345" customWidth="1"/>
    <col min="13" max="13" width="16.1640625" style="152" customWidth="1"/>
    <col min="14" max="14" width="13.83203125" style="345" customWidth="1"/>
    <col min="15" max="16384" width="9.33203125" style="345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561</v>
      </c>
    </row>
    <row r="3" spans="1:16" ht="15.4" customHeight="1">
      <c r="A3" s="811" t="s">
        <v>435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430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587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351" t="s">
        <v>17</v>
      </c>
      <c r="D16" s="351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575</v>
      </c>
      <c r="L16" s="18" t="s">
        <v>16</v>
      </c>
      <c r="M16" s="900"/>
      <c r="N16" s="6"/>
    </row>
    <row r="17" spans="1:14" s="16" customFormat="1" ht="11.25">
      <c r="A17" s="350">
        <v>1</v>
      </c>
      <c r="B17" s="35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SUM(E20:E72)</f>
        <v>42400000</v>
      </c>
      <c r="F18" s="32">
        <f>SUM(F20:F72)</f>
        <v>0</v>
      </c>
      <c r="G18" s="32">
        <f>SUM(G20:G72)</f>
        <v>0</v>
      </c>
      <c r="H18" s="32"/>
      <c r="I18" s="32"/>
      <c r="J18" s="32"/>
      <c r="K18" s="32">
        <f>K19</f>
        <v>42400000</v>
      </c>
      <c r="L18" s="32"/>
      <c r="M18" s="155"/>
      <c r="N18" s="274">
        <v>362815125</v>
      </c>
    </row>
    <row r="19" spans="1:14">
      <c r="A19" s="34" t="s">
        <v>25</v>
      </c>
      <c r="B19" s="814" t="s">
        <v>26</v>
      </c>
      <c r="C19" s="815"/>
      <c r="D19" s="816"/>
      <c r="E19" s="35">
        <f>SUM(E20:E72)</f>
        <v>42400000</v>
      </c>
      <c r="F19" s="35">
        <f>SUM(F20:F72)</f>
        <v>0</v>
      </c>
      <c r="G19" s="35">
        <f>SUM(G20:G72)</f>
        <v>0</v>
      </c>
      <c r="H19" s="35"/>
      <c r="I19" s="35"/>
      <c r="J19" s="35"/>
      <c r="K19" s="35">
        <f>SUM(K20:K72)</f>
        <v>42400000</v>
      </c>
      <c r="L19" s="35"/>
      <c r="M19" s="80"/>
      <c r="N19" s="10">
        <f>E18-N18</f>
        <v>-320415125</v>
      </c>
    </row>
    <row r="20" spans="1:14" s="347" customFormat="1" ht="28.5" customHeight="1">
      <c r="A20" s="143">
        <v>1</v>
      </c>
      <c r="B20" s="26" t="s">
        <v>43</v>
      </c>
      <c r="C20" s="144" t="s">
        <v>93</v>
      </c>
      <c r="D20" s="145" t="s">
        <v>143</v>
      </c>
      <c r="E20" s="316">
        <f>K20</f>
        <v>800000</v>
      </c>
      <c r="F20" s="274"/>
      <c r="G20" s="147"/>
      <c r="H20" s="147"/>
      <c r="I20" s="146"/>
      <c r="J20" s="147"/>
      <c r="K20" s="274">
        <v>800000</v>
      </c>
      <c r="L20" s="146"/>
      <c r="M20" s="148"/>
      <c r="N20" s="135"/>
    </row>
    <row r="21" spans="1:14" s="347" customFormat="1" ht="21" customHeight="1">
      <c r="A21" s="143">
        <v>2</v>
      </c>
      <c r="B21" s="27" t="s">
        <v>44</v>
      </c>
      <c r="C21" s="144" t="s">
        <v>94</v>
      </c>
      <c r="D21" s="145" t="s">
        <v>143</v>
      </c>
      <c r="E21" s="316">
        <f t="shared" ref="E21:E72" si="0">K21</f>
        <v>800000</v>
      </c>
      <c r="F21" s="274"/>
      <c r="G21" s="147"/>
      <c r="H21" s="147"/>
      <c r="I21" s="146"/>
      <c r="J21" s="147"/>
      <c r="K21" s="274">
        <v>800000</v>
      </c>
      <c r="L21" s="146"/>
      <c r="M21" s="148"/>
      <c r="N21" s="135"/>
    </row>
    <row r="22" spans="1:14" s="347" customFormat="1" ht="21" customHeight="1">
      <c r="A22" s="143">
        <v>3</v>
      </c>
      <c r="B22" s="27" t="s">
        <v>57</v>
      </c>
      <c r="C22" s="144">
        <v>5495215028000</v>
      </c>
      <c r="D22" s="145" t="s">
        <v>143</v>
      </c>
      <c r="E22" s="316">
        <f t="shared" si="0"/>
        <v>800000</v>
      </c>
      <c r="F22" s="274"/>
      <c r="G22" s="147"/>
      <c r="H22" s="147"/>
      <c r="I22" s="146"/>
      <c r="J22" s="146"/>
      <c r="K22" s="274">
        <v>800000</v>
      </c>
      <c r="L22" s="146"/>
      <c r="M22" s="148"/>
      <c r="N22" s="135"/>
    </row>
    <row r="23" spans="1:14" s="347" customFormat="1" ht="21" customHeight="1">
      <c r="A23" s="143">
        <v>4</v>
      </c>
      <c r="B23" s="27" t="s">
        <v>45</v>
      </c>
      <c r="C23" s="144" t="s">
        <v>95</v>
      </c>
      <c r="D23" s="145" t="s">
        <v>143</v>
      </c>
      <c r="E23" s="316">
        <f t="shared" si="0"/>
        <v>800000</v>
      </c>
      <c r="F23" s="274"/>
      <c r="G23" s="147"/>
      <c r="H23" s="147"/>
      <c r="I23" s="146"/>
      <c r="J23" s="146"/>
      <c r="K23" s="274">
        <v>800000</v>
      </c>
      <c r="L23" s="146"/>
      <c r="M23" s="148"/>
      <c r="N23" s="135"/>
    </row>
    <row r="24" spans="1:14" s="347" customFormat="1" ht="21" customHeight="1">
      <c r="A24" s="143">
        <v>5</v>
      </c>
      <c r="B24" s="27" t="s">
        <v>46</v>
      </c>
      <c r="C24" s="144" t="s">
        <v>96</v>
      </c>
      <c r="D24" s="145" t="s">
        <v>143</v>
      </c>
      <c r="E24" s="316">
        <f t="shared" si="0"/>
        <v>800000</v>
      </c>
      <c r="F24" s="274"/>
      <c r="G24" s="147"/>
      <c r="H24" s="147"/>
      <c r="I24" s="146"/>
      <c r="J24" s="146"/>
      <c r="K24" s="274">
        <v>800000</v>
      </c>
      <c r="L24" s="146"/>
      <c r="M24" s="148"/>
      <c r="N24" s="135"/>
    </row>
    <row r="25" spans="1:14" s="347" customFormat="1" ht="21" customHeight="1">
      <c r="A25" s="143">
        <v>6</v>
      </c>
      <c r="B25" s="27" t="s">
        <v>47</v>
      </c>
      <c r="C25" s="144" t="s">
        <v>97</v>
      </c>
      <c r="D25" s="145" t="s">
        <v>143</v>
      </c>
      <c r="E25" s="316">
        <f t="shared" si="0"/>
        <v>800000</v>
      </c>
      <c r="F25" s="274"/>
      <c r="G25" s="147"/>
      <c r="H25" s="147"/>
      <c r="I25" s="146"/>
      <c r="J25" s="146"/>
      <c r="K25" s="274">
        <v>800000</v>
      </c>
      <c r="L25" s="146"/>
      <c r="M25" s="148"/>
      <c r="N25" s="135"/>
    </row>
    <row r="26" spans="1:14" s="12" customFormat="1" ht="21" customHeight="1">
      <c r="A26" s="143">
        <v>7</v>
      </c>
      <c r="B26" s="256" t="s">
        <v>48</v>
      </c>
      <c r="C26" s="42" t="s">
        <v>98</v>
      </c>
      <c r="D26" s="142" t="s">
        <v>143</v>
      </c>
      <c r="E26" s="316">
        <f t="shared" si="0"/>
        <v>800000</v>
      </c>
      <c r="F26" s="43"/>
      <c r="G26" s="43"/>
      <c r="H26" s="43"/>
      <c r="I26" s="44"/>
      <c r="J26" s="44"/>
      <c r="K26" s="274">
        <v>800000</v>
      </c>
      <c r="L26" s="44"/>
      <c r="M26" s="315"/>
      <c r="N26" s="11"/>
    </row>
    <row r="27" spans="1:14" s="347" customFormat="1" ht="21" customHeight="1">
      <c r="A27" s="143">
        <v>8</v>
      </c>
      <c r="B27" s="28" t="s">
        <v>50</v>
      </c>
      <c r="C27" s="144" t="s">
        <v>100</v>
      </c>
      <c r="D27" s="145" t="s">
        <v>143</v>
      </c>
      <c r="E27" s="316">
        <f t="shared" si="0"/>
        <v>800000</v>
      </c>
      <c r="F27" s="274"/>
      <c r="G27" s="147"/>
      <c r="H27" s="147"/>
      <c r="I27" s="146"/>
      <c r="J27" s="146"/>
      <c r="K27" s="274">
        <v>800000</v>
      </c>
      <c r="L27" s="146"/>
      <c r="M27" s="148"/>
      <c r="N27" s="135"/>
    </row>
    <row r="28" spans="1:14" s="347" customFormat="1" ht="21" customHeight="1">
      <c r="A28" s="143">
        <v>9</v>
      </c>
      <c r="B28" s="29" t="s">
        <v>51</v>
      </c>
      <c r="C28" s="144" t="s">
        <v>101</v>
      </c>
      <c r="D28" s="145" t="s">
        <v>143</v>
      </c>
      <c r="E28" s="316">
        <f t="shared" si="0"/>
        <v>800000</v>
      </c>
      <c r="F28" s="274"/>
      <c r="G28" s="147"/>
      <c r="H28" s="147"/>
      <c r="I28" s="146"/>
      <c r="J28" s="146"/>
      <c r="K28" s="274">
        <v>800000</v>
      </c>
      <c r="L28" s="146"/>
      <c r="M28" s="148"/>
      <c r="N28" s="135"/>
    </row>
    <row r="29" spans="1:14" s="347" customFormat="1" ht="21" customHeight="1">
      <c r="A29" s="143">
        <v>10</v>
      </c>
      <c r="B29" s="27" t="s">
        <v>53</v>
      </c>
      <c r="C29" s="144" t="s">
        <v>103</v>
      </c>
      <c r="D29" s="145" t="s">
        <v>143</v>
      </c>
      <c r="E29" s="316">
        <f t="shared" si="0"/>
        <v>800000</v>
      </c>
      <c r="F29" s="274"/>
      <c r="G29" s="147"/>
      <c r="H29" s="147"/>
      <c r="I29" s="146"/>
      <c r="J29" s="146"/>
      <c r="K29" s="274">
        <v>800000</v>
      </c>
      <c r="L29" s="146"/>
      <c r="M29" s="148"/>
      <c r="N29" s="135"/>
    </row>
    <row r="30" spans="1:14" s="347" customFormat="1" ht="21" customHeight="1">
      <c r="A30" s="143">
        <v>11</v>
      </c>
      <c r="B30" s="27" t="s">
        <v>54</v>
      </c>
      <c r="C30" s="144" t="s">
        <v>104</v>
      </c>
      <c r="D30" s="145" t="s">
        <v>143</v>
      </c>
      <c r="E30" s="316">
        <f t="shared" si="0"/>
        <v>800000</v>
      </c>
      <c r="F30" s="274"/>
      <c r="G30" s="147"/>
      <c r="H30" s="147"/>
      <c r="I30" s="146"/>
      <c r="J30" s="146"/>
      <c r="K30" s="274">
        <v>800000</v>
      </c>
      <c r="L30" s="146"/>
      <c r="M30" s="148"/>
      <c r="N30" s="135"/>
    </row>
    <row r="31" spans="1:14" s="336" customFormat="1" ht="21" customHeight="1">
      <c r="A31" s="143">
        <v>12</v>
      </c>
      <c r="B31" s="27" t="s">
        <v>573</v>
      </c>
      <c r="C31" s="329">
        <v>5495205123737</v>
      </c>
      <c r="D31" s="330" t="s">
        <v>143</v>
      </c>
      <c r="E31" s="316">
        <f t="shared" si="0"/>
        <v>800000</v>
      </c>
      <c r="F31" s="331"/>
      <c r="G31" s="332"/>
      <c r="H31" s="332"/>
      <c r="I31" s="333"/>
      <c r="J31" s="333"/>
      <c r="K31" s="274">
        <v>800000</v>
      </c>
      <c r="L31" s="333"/>
      <c r="M31" s="334"/>
      <c r="N31" s="335"/>
    </row>
    <row r="32" spans="1:14" s="336" customFormat="1" ht="21" customHeight="1">
      <c r="A32" s="143">
        <v>13</v>
      </c>
      <c r="B32" s="27" t="s">
        <v>56</v>
      </c>
      <c r="C32" s="329" t="s">
        <v>106</v>
      </c>
      <c r="D32" s="330" t="s">
        <v>143</v>
      </c>
      <c r="E32" s="316">
        <f t="shared" si="0"/>
        <v>800000</v>
      </c>
      <c r="F32" s="331"/>
      <c r="G32" s="332"/>
      <c r="H32" s="332"/>
      <c r="I32" s="333"/>
      <c r="J32" s="333"/>
      <c r="K32" s="274">
        <v>800000</v>
      </c>
      <c r="L32" s="333"/>
      <c r="M32" s="334"/>
      <c r="N32" s="335"/>
    </row>
    <row r="33" spans="1:14" s="343" customFormat="1" ht="21" customHeight="1">
      <c r="A33" s="143">
        <v>14</v>
      </c>
      <c r="B33" s="256" t="s">
        <v>49</v>
      </c>
      <c r="C33" s="337" t="s">
        <v>99</v>
      </c>
      <c r="D33" s="338" t="s">
        <v>143</v>
      </c>
      <c r="E33" s="316">
        <f t="shared" si="0"/>
        <v>800000</v>
      </c>
      <c r="F33" s="339"/>
      <c r="G33" s="339"/>
      <c r="H33" s="339"/>
      <c r="I33" s="340"/>
      <c r="J33" s="340"/>
      <c r="K33" s="274">
        <v>800000</v>
      </c>
      <c r="L33" s="340"/>
      <c r="M33" s="341"/>
      <c r="N33" s="342"/>
    </row>
    <row r="34" spans="1:14" s="336" customFormat="1" ht="21.75" customHeight="1">
      <c r="A34" s="143">
        <v>15</v>
      </c>
      <c r="B34" s="27" t="s">
        <v>58</v>
      </c>
      <c r="C34" s="329" t="s">
        <v>108</v>
      </c>
      <c r="D34" s="330" t="s">
        <v>143</v>
      </c>
      <c r="E34" s="316">
        <f t="shared" si="0"/>
        <v>800000</v>
      </c>
      <c r="F34" s="332"/>
      <c r="G34" s="332"/>
      <c r="H34" s="332"/>
      <c r="I34" s="333"/>
      <c r="J34" s="333"/>
      <c r="K34" s="274">
        <v>800000</v>
      </c>
      <c r="L34" s="333"/>
      <c r="M34" s="334"/>
      <c r="N34" s="335"/>
    </row>
    <row r="35" spans="1:14" s="343" customFormat="1" ht="21" customHeight="1">
      <c r="A35" s="143">
        <v>16</v>
      </c>
      <c r="B35" s="256" t="s">
        <v>59</v>
      </c>
      <c r="C35" s="337" t="s">
        <v>109</v>
      </c>
      <c r="D35" s="338" t="s">
        <v>143</v>
      </c>
      <c r="E35" s="316">
        <f t="shared" si="0"/>
        <v>800000</v>
      </c>
      <c r="F35" s="339"/>
      <c r="G35" s="339"/>
      <c r="H35" s="339"/>
      <c r="I35" s="340"/>
      <c r="J35" s="340"/>
      <c r="K35" s="274">
        <v>800000</v>
      </c>
      <c r="L35" s="340"/>
      <c r="M35" s="341"/>
      <c r="N35" s="342"/>
    </row>
    <row r="36" spans="1:14" s="343" customFormat="1" ht="27.75" customHeight="1">
      <c r="A36" s="143">
        <v>17</v>
      </c>
      <c r="B36" s="256" t="s">
        <v>563</v>
      </c>
      <c r="C36" s="337">
        <v>5495205012837</v>
      </c>
      <c r="D36" s="338" t="s">
        <v>143</v>
      </c>
      <c r="E36" s="316">
        <f t="shared" si="0"/>
        <v>800000</v>
      </c>
      <c r="F36" s="339"/>
      <c r="G36" s="339"/>
      <c r="H36" s="339"/>
      <c r="I36" s="340"/>
      <c r="J36" s="340"/>
      <c r="K36" s="274">
        <v>800000</v>
      </c>
      <c r="L36" s="340"/>
      <c r="M36" s="341"/>
      <c r="N36" s="342"/>
    </row>
    <row r="37" spans="1:14" s="336" customFormat="1" ht="21" customHeight="1">
      <c r="A37" s="143">
        <v>18</v>
      </c>
      <c r="B37" s="26" t="s">
        <v>61</v>
      </c>
      <c r="C37" s="329" t="s">
        <v>111</v>
      </c>
      <c r="D37" s="330" t="s">
        <v>143</v>
      </c>
      <c r="E37" s="316">
        <f t="shared" si="0"/>
        <v>800000</v>
      </c>
      <c r="F37" s="331"/>
      <c r="G37" s="332"/>
      <c r="H37" s="332"/>
      <c r="I37" s="333"/>
      <c r="J37" s="333"/>
      <c r="K37" s="274">
        <v>800000</v>
      </c>
      <c r="L37" s="333"/>
      <c r="M37" s="334"/>
      <c r="N37" s="335"/>
    </row>
    <row r="38" spans="1:14" s="336" customFormat="1" ht="21" customHeight="1">
      <c r="A38" s="143">
        <v>19</v>
      </c>
      <c r="B38" s="27" t="s">
        <v>62</v>
      </c>
      <c r="C38" s="329" t="s">
        <v>112</v>
      </c>
      <c r="D38" s="330" t="s">
        <v>143</v>
      </c>
      <c r="E38" s="316">
        <f t="shared" si="0"/>
        <v>800000</v>
      </c>
      <c r="F38" s="331"/>
      <c r="G38" s="332"/>
      <c r="H38" s="332"/>
      <c r="I38" s="333"/>
      <c r="J38" s="332"/>
      <c r="K38" s="274">
        <v>800000</v>
      </c>
      <c r="L38" s="333"/>
      <c r="M38" s="334"/>
      <c r="N38" s="335"/>
    </row>
    <row r="39" spans="1:14" s="336" customFormat="1" ht="21" customHeight="1">
      <c r="A39" s="143">
        <v>20</v>
      </c>
      <c r="B39" s="27" t="s">
        <v>63</v>
      </c>
      <c r="C39" s="329" t="s">
        <v>113</v>
      </c>
      <c r="D39" s="330" t="s">
        <v>143</v>
      </c>
      <c r="E39" s="316">
        <f t="shared" si="0"/>
        <v>800000</v>
      </c>
      <c r="F39" s="331"/>
      <c r="G39" s="332"/>
      <c r="H39" s="332"/>
      <c r="I39" s="333"/>
      <c r="J39" s="333"/>
      <c r="K39" s="274">
        <v>800000</v>
      </c>
      <c r="L39" s="333"/>
      <c r="M39" s="334"/>
      <c r="N39" s="335"/>
    </row>
    <row r="40" spans="1:14" s="336" customFormat="1" ht="21" customHeight="1">
      <c r="A40" s="143">
        <v>21</v>
      </c>
      <c r="B40" s="27" t="s">
        <v>64</v>
      </c>
      <c r="C40" s="329" t="s">
        <v>114</v>
      </c>
      <c r="D40" s="330" t="s">
        <v>143</v>
      </c>
      <c r="E40" s="316">
        <f t="shared" si="0"/>
        <v>800000</v>
      </c>
      <c r="F40" s="331"/>
      <c r="G40" s="332"/>
      <c r="H40" s="332"/>
      <c r="I40" s="333"/>
      <c r="J40" s="333"/>
      <c r="K40" s="274">
        <v>800000</v>
      </c>
      <c r="L40" s="333"/>
      <c r="M40" s="334"/>
      <c r="N40" s="335"/>
    </row>
    <row r="41" spans="1:14" s="336" customFormat="1" ht="21" customHeight="1">
      <c r="A41" s="143">
        <v>22</v>
      </c>
      <c r="B41" s="27" t="s">
        <v>65</v>
      </c>
      <c r="C41" s="329" t="s">
        <v>115</v>
      </c>
      <c r="D41" s="330" t="s">
        <v>143</v>
      </c>
      <c r="E41" s="316">
        <f t="shared" si="0"/>
        <v>800000</v>
      </c>
      <c r="F41" s="331"/>
      <c r="G41" s="332"/>
      <c r="H41" s="332"/>
      <c r="I41" s="333"/>
      <c r="J41" s="332"/>
      <c r="K41" s="274">
        <v>800000</v>
      </c>
      <c r="L41" s="333"/>
      <c r="M41" s="334"/>
      <c r="N41" s="335"/>
    </row>
    <row r="42" spans="1:14" s="347" customFormat="1" ht="21" customHeight="1">
      <c r="A42" s="143">
        <v>23</v>
      </c>
      <c r="B42" s="27" t="s">
        <v>67</v>
      </c>
      <c r="C42" s="144" t="s">
        <v>117</v>
      </c>
      <c r="D42" s="145" t="s">
        <v>143</v>
      </c>
      <c r="E42" s="316">
        <f t="shared" si="0"/>
        <v>800000</v>
      </c>
      <c r="F42" s="274"/>
      <c r="G42" s="147"/>
      <c r="H42" s="147"/>
      <c r="I42" s="146"/>
      <c r="J42" s="146"/>
      <c r="K42" s="274">
        <v>800000</v>
      </c>
      <c r="L42" s="146"/>
      <c r="M42" s="148"/>
      <c r="N42" s="135"/>
    </row>
    <row r="43" spans="1:14" s="347" customFormat="1" ht="21" customHeight="1">
      <c r="A43" s="143">
        <v>24</v>
      </c>
      <c r="B43" s="27" t="s">
        <v>68</v>
      </c>
      <c r="C43" s="144" t="s">
        <v>118</v>
      </c>
      <c r="D43" s="145" t="s">
        <v>143</v>
      </c>
      <c r="E43" s="316">
        <f t="shared" si="0"/>
        <v>800000</v>
      </c>
      <c r="F43" s="274"/>
      <c r="G43" s="147"/>
      <c r="H43" s="147"/>
      <c r="I43" s="146"/>
      <c r="J43" s="146"/>
      <c r="K43" s="274">
        <v>800000</v>
      </c>
      <c r="L43" s="146"/>
      <c r="M43" s="148"/>
      <c r="N43" s="135"/>
    </row>
    <row r="44" spans="1:14" s="12" customFormat="1" ht="22.5" customHeight="1">
      <c r="A44" s="143">
        <v>25</v>
      </c>
      <c r="B44" s="261" t="s">
        <v>218</v>
      </c>
      <c r="C44" s="262" t="s">
        <v>288</v>
      </c>
      <c r="D44" s="142" t="s">
        <v>143</v>
      </c>
      <c r="E44" s="316">
        <f t="shared" si="0"/>
        <v>800000</v>
      </c>
      <c r="F44" s="312"/>
      <c r="G44" s="43"/>
      <c r="H44" s="43"/>
      <c r="I44" s="44"/>
      <c r="J44" s="44"/>
      <c r="K44" s="274">
        <v>800000</v>
      </c>
      <c r="L44" s="44"/>
      <c r="M44" s="265"/>
      <c r="N44" s="11"/>
    </row>
    <row r="45" spans="1:14" s="347" customFormat="1" ht="21" customHeight="1">
      <c r="A45" s="143">
        <v>26</v>
      </c>
      <c r="B45" s="27" t="s">
        <v>69</v>
      </c>
      <c r="C45" s="144" t="s">
        <v>119</v>
      </c>
      <c r="D45" s="145" t="s">
        <v>143</v>
      </c>
      <c r="E45" s="316">
        <f t="shared" si="0"/>
        <v>800000</v>
      </c>
      <c r="F45" s="274"/>
      <c r="G45" s="147"/>
      <c r="H45" s="147"/>
      <c r="I45" s="146"/>
      <c r="J45" s="146"/>
      <c r="K45" s="274">
        <v>800000</v>
      </c>
      <c r="L45" s="146"/>
      <c r="M45" s="148"/>
      <c r="N45" s="135"/>
    </row>
    <row r="46" spans="1:14" s="347" customFormat="1" ht="21" customHeight="1">
      <c r="A46" s="143">
        <v>27</v>
      </c>
      <c r="B46" s="27" t="s">
        <v>70</v>
      </c>
      <c r="C46" s="144" t="s">
        <v>120</v>
      </c>
      <c r="D46" s="145" t="s">
        <v>143</v>
      </c>
      <c r="E46" s="316">
        <f t="shared" si="0"/>
        <v>800000</v>
      </c>
      <c r="F46" s="274"/>
      <c r="G46" s="147"/>
      <c r="H46" s="147"/>
      <c r="I46" s="146"/>
      <c r="J46" s="146"/>
      <c r="K46" s="274">
        <v>800000</v>
      </c>
      <c r="L46" s="146"/>
      <c r="M46" s="148"/>
      <c r="N46" s="135"/>
    </row>
    <row r="47" spans="1:14" s="347" customFormat="1" ht="21" customHeight="1">
      <c r="A47" s="143">
        <v>28</v>
      </c>
      <c r="B47" s="27" t="s">
        <v>71</v>
      </c>
      <c r="C47" s="144" t="s">
        <v>121</v>
      </c>
      <c r="D47" s="145" t="s">
        <v>143</v>
      </c>
      <c r="E47" s="316">
        <f t="shared" si="0"/>
        <v>800000</v>
      </c>
      <c r="F47" s="274"/>
      <c r="G47" s="147"/>
      <c r="H47" s="147"/>
      <c r="I47" s="146"/>
      <c r="J47" s="146"/>
      <c r="K47" s="274">
        <v>800000</v>
      </c>
      <c r="L47" s="146"/>
      <c r="M47" s="149"/>
      <c r="N47" s="135"/>
    </row>
    <row r="48" spans="1:14" s="347" customFormat="1" ht="21" customHeight="1">
      <c r="A48" s="143">
        <v>29</v>
      </c>
      <c r="B48" s="27" t="s">
        <v>72</v>
      </c>
      <c r="C48" s="144" t="s">
        <v>122</v>
      </c>
      <c r="D48" s="145" t="s">
        <v>143</v>
      </c>
      <c r="E48" s="316">
        <f t="shared" si="0"/>
        <v>800000</v>
      </c>
      <c r="F48" s="274"/>
      <c r="G48" s="147"/>
      <c r="H48" s="147"/>
      <c r="I48" s="146"/>
      <c r="J48" s="146"/>
      <c r="K48" s="274">
        <v>800000</v>
      </c>
      <c r="L48" s="146"/>
      <c r="M48" s="148"/>
      <c r="N48" s="135"/>
    </row>
    <row r="49" spans="1:14" s="347" customFormat="1" ht="22.5" customHeight="1">
      <c r="A49" s="143">
        <v>30</v>
      </c>
      <c r="B49" s="27" t="s">
        <v>73</v>
      </c>
      <c r="C49" s="144" t="s">
        <v>123</v>
      </c>
      <c r="D49" s="145" t="s">
        <v>143</v>
      </c>
      <c r="E49" s="316">
        <f t="shared" si="0"/>
        <v>800000</v>
      </c>
      <c r="F49" s="274"/>
      <c r="G49" s="147"/>
      <c r="H49" s="147"/>
      <c r="I49" s="146"/>
      <c r="J49" s="146"/>
      <c r="K49" s="274">
        <v>800000</v>
      </c>
      <c r="L49" s="146"/>
      <c r="M49" s="148"/>
      <c r="N49" s="135"/>
    </row>
    <row r="50" spans="1:14" s="347" customFormat="1" ht="22.5" customHeight="1">
      <c r="A50" s="143">
        <v>31</v>
      </c>
      <c r="B50" s="27" t="s">
        <v>74</v>
      </c>
      <c r="C50" s="144" t="s">
        <v>124</v>
      </c>
      <c r="D50" s="145" t="s">
        <v>143</v>
      </c>
      <c r="E50" s="316">
        <f t="shared" si="0"/>
        <v>800000</v>
      </c>
      <c r="F50" s="274"/>
      <c r="G50" s="147"/>
      <c r="H50" s="147"/>
      <c r="I50" s="146"/>
      <c r="J50" s="146"/>
      <c r="K50" s="274">
        <v>800000</v>
      </c>
      <c r="L50" s="146"/>
      <c r="M50" s="148"/>
      <c r="N50" s="135"/>
    </row>
    <row r="51" spans="1:14" s="347" customFormat="1" ht="27.75" customHeight="1">
      <c r="A51" s="143">
        <v>32</v>
      </c>
      <c r="B51" s="27" t="s">
        <v>75</v>
      </c>
      <c r="C51" s="144" t="s">
        <v>125</v>
      </c>
      <c r="D51" s="145" t="s">
        <v>143</v>
      </c>
      <c r="E51" s="316">
        <f t="shared" si="0"/>
        <v>800000</v>
      </c>
      <c r="F51" s="274"/>
      <c r="G51" s="147"/>
      <c r="H51" s="147"/>
      <c r="I51" s="146"/>
      <c r="J51" s="147"/>
      <c r="K51" s="274">
        <v>800000</v>
      </c>
      <c r="L51" s="146"/>
      <c r="M51" s="148"/>
      <c r="N51" s="135"/>
    </row>
    <row r="52" spans="1:14" s="347" customFormat="1" ht="21" customHeight="1">
      <c r="A52" s="143">
        <v>33</v>
      </c>
      <c r="B52" s="27" t="s">
        <v>76</v>
      </c>
      <c r="C52" s="144" t="s">
        <v>126</v>
      </c>
      <c r="D52" s="145" t="s">
        <v>143</v>
      </c>
      <c r="E52" s="316">
        <f t="shared" si="0"/>
        <v>800000</v>
      </c>
      <c r="F52" s="274"/>
      <c r="G52" s="147"/>
      <c r="H52" s="147"/>
      <c r="I52" s="146"/>
      <c r="J52" s="146"/>
      <c r="K52" s="274">
        <v>800000</v>
      </c>
      <c r="L52" s="146"/>
      <c r="M52" s="148"/>
      <c r="N52" s="135"/>
    </row>
    <row r="53" spans="1:14" s="347" customFormat="1" ht="21" customHeight="1">
      <c r="A53" s="143">
        <v>34</v>
      </c>
      <c r="B53" s="27" t="s">
        <v>77</v>
      </c>
      <c r="C53" s="144" t="s">
        <v>127</v>
      </c>
      <c r="D53" s="145" t="s">
        <v>143</v>
      </c>
      <c r="E53" s="316">
        <f t="shared" si="0"/>
        <v>800000</v>
      </c>
      <c r="F53" s="274"/>
      <c r="G53" s="147"/>
      <c r="H53" s="147"/>
      <c r="I53" s="146"/>
      <c r="J53" s="146"/>
      <c r="K53" s="274">
        <v>800000</v>
      </c>
      <c r="L53" s="146"/>
      <c r="M53" s="166"/>
      <c r="N53" s="135"/>
    </row>
    <row r="54" spans="1:14" s="347" customFormat="1" ht="21" customHeight="1">
      <c r="A54" s="143">
        <v>35</v>
      </c>
      <c r="B54" s="27" t="s">
        <v>78</v>
      </c>
      <c r="C54" s="144" t="s">
        <v>128</v>
      </c>
      <c r="D54" s="145" t="s">
        <v>143</v>
      </c>
      <c r="E54" s="316">
        <f t="shared" si="0"/>
        <v>800000</v>
      </c>
      <c r="F54" s="274"/>
      <c r="G54" s="147"/>
      <c r="H54" s="147"/>
      <c r="I54" s="146"/>
      <c r="J54" s="146"/>
      <c r="K54" s="274">
        <v>800000</v>
      </c>
      <c r="L54" s="146"/>
      <c r="M54" s="148"/>
      <c r="N54" s="135"/>
    </row>
    <row r="55" spans="1:14" s="347" customFormat="1" ht="21" customHeight="1">
      <c r="A55" s="143">
        <v>36</v>
      </c>
      <c r="B55" s="27" t="s">
        <v>80</v>
      </c>
      <c r="C55" s="144" t="s">
        <v>130</v>
      </c>
      <c r="D55" s="145" t="s">
        <v>143</v>
      </c>
      <c r="E55" s="316">
        <f t="shared" si="0"/>
        <v>800000</v>
      </c>
      <c r="F55" s="274"/>
      <c r="G55" s="147"/>
      <c r="H55" s="147"/>
      <c r="I55" s="146"/>
      <c r="J55" s="146"/>
      <c r="K55" s="274">
        <v>800000</v>
      </c>
      <c r="L55" s="146"/>
      <c r="M55" s="148"/>
      <c r="N55" s="135"/>
    </row>
    <row r="56" spans="1:14" s="347" customFormat="1" ht="21" customHeight="1">
      <c r="A56" s="143">
        <v>37</v>
      </c>
      <c r="B56" s="27" t="s">
        <v>81</v>
      </c>
      <c r="C56" s="144" t="s">
        <v>131</v>
      </c>
      <c r="D56" s="145" t="s">
        <v>143</v>
      </c>
      <c r="E56" s="316">
        <f t="shared" si="0"/>
        <v>800000</v>
      </c>
      <c r="F56" s="274"/>
      <c r="G56" s="147"/>
      <c r="H56" s="147"/>
      <c r="I56" s="146"/>
      <c r="J56" s="146"/>
      <c r="K56" s="274">
        <v>800000</v>
      </c>
      <c r="L56" s="146"/>
      <c r="M56" s="149"/>
      <c r="N56" s="135"/>
    </row>
    <row r="57" spans="1:14" s="347" customFormat="1" ht="21" customHeight="1">
      <c r="A57" s="143">
        <v>38</v>
      </c>
      <c r="B57" s="27" t="s">
        <v>82</v>
      </c>
      <c r="C57" s="144" t="s">
        <v>132</v>
      </c>
      <c r="D57" s="145" t="s">
        <v>143</v>
      </c>
      <c r="E57" s="316">
        <f t="shared" si="0"/>
        <v>800000</v>
      </c>
      <c r="F57" s="274"/>
      <c r="G57" s="147"/>
      <c r="H57" s="147"/>
      <c r="I57" s="146"/>
      <c r="J57" s="146"/>
      <c r="K57" s="274">
        <v>800000</v>
      </c>
      <c r="L57" s="146"/>
      <c r="M57" s="167"/>
      <c r="N57" s="135"/>
    </row>
    <row r="58" spans="1:14" s="347" customFormat="1" ht="21" customHeight="1">
      <c r="A58" s="143">
        <v>39</v>
      </c>
      <c r="B58" s="27" t="s">
        <v>83</v>
      </c>
      <c r="C58" s="144" t="s">
        <v>133</v>
      </c>
      <c r="D58" s="145" t="s">
        <v>143</v>
      </c>
      <c r="E58" s="316">
        <f t="shared" si="0"/>
        <v>800000</v>
      </c>
      <c r="F58" s="274"/>
      <c r="G58" s="147"/>
      <c r="H58" s="147"/>
      <c r="I58" s="146"/>
      <c r="J58" s="146"/>
      <c r="K58" s="274">
        <v>800000</v>
      </c>
      <c r="L58" s="146"/>
      <c r="M58" s="149"/>
      <c r="N58" s="135"/>
    </row>
    <row r="59" spans="1:14" s="347" customFormat="1" ht="21" customHeight="1">
      <c r="A59" s="143">
        <v>40</v>
      </c>
      <c r="B59" s="27" t="s">
        <v>84</v>
      </c>
      <c r="C59" s="144" t="s">
        <v>134</v>
      </c>
      <c r="D59" s="145" t="s">
        <v>143</v>
      </c>
      <c r="E59" s="316">
        <f t="shared" si="0"/>
        <v>800000</v>
      </c>
      <c r="F59" s="274"/>
      <c r="G59" s="147"/>
      <c r="H59" s="147"/>
      <c r="I59" s="146"/>
      <c r="J59" s="146"/>
      <c r="K59" s="274">
        <v>800000</v>
      </c>
      <c r="L59" s="146"/>
      <c r="M59" s="149"/>
      <c r="N59" s="135"/>
    </row>
    <row r="60" spans="1:14" s="347" customFormat="1" ht="21" customHeight="1">
      <c r="A60" s="143">
        <v>41</v>
      </c>
      <c r="B60" s="27" t="s">
        <v>85</v>
      </c>
      <c r="C60" s="144" t="s">
        <v>135</v>
      </c>
      <c r="D60" s="145" t="s">
        <v>143</v>
      </c>
      <c r="E60" s="316">
        <f t="shared" si="0"/>
        <v>800000</v>
      </c>
      <c r="F60" s="274"/>
      <c r="G60" s="147"/>
      <c r="H60" s="147"/>
      <c r="I60" s="146"/>
      <c r="J60" s="146"/>
      <c r="K60" s="274">
        <v>800000</v>
      </c>
      <c r="L60" s="146"/>
      <c r="M60" s="148"/>
      <c r="N60" s="135"/>
    </row>
    <row r="61" spans="1:14" s="347" customFormat="1" ht="21" customHeight="1">
      <c r="A61" s="143">
        <v>42</v>
      </c>
      <c r="B61" s="27" t="s">
        <v>86</v>
      </c>
      <c r="C61" s="144" t="s">
        <v>136</v>
      </c>
      <c r="D61" s="145" t="s">
        <v>143</v>
      </c>
      <c r="E61" s="316">
        <f t="shared" si="0"/>
        <v>800000</v>
      </c>
      <c r="F61" s="274"/>
      <c r="G61" s="147"/>
      <c r="H61" s="147"/>
      <c r="I61" s="146"/>
      <c r="J61" s="146"/>
      <c r="K61" s="274">
        <v>800000</v>
      </c>
      <c r="L61" s="146"/>
      <c r="M61" s="148"/>
      <c r="N61" s="135"/>
    </row>
    <row r="62" spans="1:14" s="12" customFormat="1" ht="21" customHeight="1">
      <c r="A62" s="143">
        <v>43</v>
      </c>
      <c r="B62" s="313" t="s">
        <v>87</v>
      </c>
      <c r="C62" s="42" t="s">
        <v>137</v>
      </c>
      <c r="D62" s="142" t="s">
        <v>143</v>
      </c>
      <c r="E62" s="316">
        <f t="shared" si="0"/>
        <v>800000</v>
      </c>
      <c r="F62" s="43"/>
      <c r="G62" s="43"/>
      <c r="H62" s="43"/>
      <c r="I62" s="44"/>
      <c r="J62" s="44"/>
      <c r="K62" s="274">
        <v>800000</v>
      </c>
      <c r="L62" s="44"/>
      <c r="M62" s="260"/>
      <c r="N62" s="11"/>
    </row>
    <row r="63" spans="1:14" s="12" customFormat="1">
      <c r="A63" s="143">
        <v>44</v>
      </c>
      <c r="B63" s="307" t="s">
        <v>432</v>
      </c>
      <c r="C63" s="262" t="s">
        <v>434</v>
      </c>
      <c r="D63" s="142" t="s">
        <v>143</v>
      </c>
      <c r="E63" s="316">
        <f t="shared" si="0"/>
        <v>800000</v>
      </c>
      <c r="F63" s="308"/>
      <c r="G63" s="309"/>
      <c r="H63" s="43"/>
      <c r="I63" s="44"/>
      <c r="J63" s="44"/>
      <c r="K63" s="274">
        <v>800000</v>
      </c>
      <c r="L63" s="44"/>
      <c r="M63" s="310"/>
      <c r="N63" s="11"/>
    </row>
    <row r="64" spans="1:14" s="12" customFormat="1">
      <c r="A64" s="143">
        <v>45</v>
      </c>
      <c r="B64" s="311" t="s">
        <v>433</v>
      </c>
      <c r="C64" s="262" t="s">
        <v>567</v>
      </c>
      <c r="D64" s="142" t="s">
        <v>143</v>
      </c>
      <c r="E64" s="316">
        <f t="shared" si="0"/>
        <v>800000</v>
      </c>
      <c r="F64" s="308"/>
      <c r="G64" s="309"/>
      <c r="H64" s="43"/>
      <c r="I64" s="44"/>
      <c r="J64" s="44"/>
      <c r="K64" s="274">
        <v>800000</v>
      </c>
      <c r="L64" s="44"/>
      <c r="M64" s="310"/>
      <c r="N64" s="11" t="e">
        <f>#REF!-#REF!</f>
        <v>#REF!</v>
      </c>
    </row>
    <row r="65" spans="1:15" s="12" customFormat="1">
      <c r="A65" s="143">
        <v>46</v>
      </c>
      <c r="B65" s="92" t="s">
        <v>360</v>
      </c>
      <c r="C65" s="95" t="s">
        <v>373</v>
      </c>
      <c r="D65" s="39" t="s">
        <v>143</v>
      </c>
      <c r="E65" s="316">
        <f t="shared" si="0"/>
        <v>800000</v>
      </c>
      <c r="F65" s="355"/>
      <c r="G65" s="356"/>
      <c r="H65" s="357"/>
      <c r="I65" s="358"/>
      <c r="J65" s="358"/>
      <c r="K65" s="274">
        <v>800000</v>
      </c>
      <c r="L65" s="358"/>
      <c r="M65" s="359"/>
      <c r="N65" s="11"/>
    </row>
    <row r="66" spans="1:15" s="347" customFormat="1" ht="21" customHeight="1">
      <c r="A66" s="143">
        <v>47</v>
      </c>
      <c r="B66" s="300" t="s">
        <v>88</v>
      </c>
      <c r="C66" s="301" t="s">
        <v>138</v>
      </c>
      <c r="D66" s="302" t="s">
        <v>143</v>
      </c>
      <c r="E66" s="316">
        <f t="shared" si="0"/>
        <v>800000</v>
      </c>
      <c r="F66" s="304"/>
      <c r="G66" s="305"/>
      <c r="H66" s="305"/>
      <c r="I66" s="303"/>
      <c r="J66" s="303"/>
      <c r="K66" s="274">
        <v>800000</v>
      </c>
      <c r="L66" s="303"/>
      <c r="M66" s="306"/>
      <c r="N66" s="135"/>
    </row>
    <row r="67" spans="1:15" s="347" customFormat="1" ht="21" customHeight="1">
      <c r="A67" s="143">
        <v>48</v>
      </c>
      <c r="B67" s="27" t="s">
        <v>89</v>
      </c>
      <c r="C67" s="144" t="s">
        <v>139</v>
      </c>
      <c r="D67" s="145" t="s">
        <v>143</v>
      </c>
      <c r="E67" s="316">
        <f t="shared" si="0"/>
        <v>800000</v>
      </c>
      <c r="F67" s="274"/>
      <c r="G67" s="147"/>
      <c r="H67" s="147"/>
      <c r="I67" s="146"/>
      <c r="J67" s="146"/>
      <c r="K67" s="274">
        <v>800000</v>
      </c>
      <c r="L67" s="146"/>
      <c r="M67" s="156"/>
      <c r="N67" s="135"/>
    </row>
    <row r="68" spans="1:15" s="347" customFormat="1" ht="21" customHeight="1">
      <c r="A68" s="143">
        <v>49</v>
      </c>
      <c r="B68" s="26" t="s">
        <v>90</v>
      </c>
      <c r="C68" s="144" t="s">
        <v>140</v>
      </c>
      <c r="D68" s="145" t="s">
        <v>143</v>
      </c>
      <c r="E68" s="316">
        <f t="shared" si="0"/>
        <v>800000</v>
      </c>
      <c r="F68" s="274"/>
      <c r="G68" s="147"/>
      <c r="H68" s="147"/>
      <c r="I68" s="146"/>
      <c r="J68" s="146"/>
      <c r="K68" s="274">
        <v>800000</v>
      </c>
      <c r="L68" s="146"/>
      <c r="M68" s="156"/>
      <c r="N68" s="135"/>
    </row>
    <row r="69" spans="1:15" ht="21" customHeight="1">
      <c r="A69" s="143">
        <v>50</v>
      </c>
      <c r="B69" s="29" t="s">
        <v>91</v>
      </c>
      <c r="C69" s="38" t="s">
        <v>141</v>
      </c>
      <c r="D69" s="39" t="s">
        <v>143</v>
      </c>
      <c r="E69" s="316">
        <f t="shared" si="0"/>
        <v>800000</v>
      </c>
      <c r="F69" s="274"/>
      <c r="G69" s="147"/>
      <c r="H69" s="40"/>
      <c r="I69" s="35"/>
      <c r="J69" s="40"/>
      <c r="K69" s="274">
        <v>800000</v>
      </c>
      <c r="L69" s="35"/>
      <c r="M69" s="80"/>
      <c r="N69" s="10">
        <f>0.2*1490</f>
        <v>298</v>
      </c>
    </row>
    <row r="70" spans="1:15" s="353" customFormat="1" ht="21" customHeight="1">
      <c r="A70" s="143">
        <v>51</v>
      </c>
      <c r="B70" s="27" t="s">
        <v>92</v>
      </c>
      <c r="C70" s="38" t="s">
        <v>142</v>
      </c>
      <c r="D70" s="39" t="s">
        <v>143</v>
      </c>
      <c r="E70" s="316">
        <f t="shared" si="0"/>
        <v>800000</v>
      </c>
      <c r="F70" s="274"/>
      <c r="G70" s="147"/>
      <c r="H70" s="40"/>
      <c r="I70" s="35"/>
      <c r="J70" s="40"/>
      <c r="K70" s="274">
        <v>800000</v>
      </c>
      <c r="L70" s="35"/>
      <c r="M70" s="80"/>
      <c r="N70" s="10"/>
    </row>
    <row r="71" spans="1:15" s="353" customFormat="1" ht="21" customHeight="1">
      <c r="A71" s="143">
        <v>52</v>
      </c>
      <c r="B71" s="92" t="s">
        <v>356</v>
      </c>
      <c r="C71" s="95" t="s">
        <v>369</v>
      </c>
      <c r="D71" s="39" t="s">
        <v>143</v>
      </c>
      <c r="E71" s="316">
        <f t="shared" si="0"/>
        <v>800000</v>
      </c>
      <c r="F71" s="274"/>
      <c r="G71" s="147"/>
      <c r="H71" s="40"/>
      <c r="I71" s="35"/>
      <c r="J71" s="40"/>
      <c r="K71" s="274">
        <v>800000</v>
      </c>
      <c r="L71" s="35"/>
      <c r="M71" s="80"/>
      <c r="N71" s="10"/>
    </row>
    <row r="72" spans="1:15" s="353" customFormat="1" ht="21" customHeight="1">
      <c r="A72" s="143">
        <v>53</v>
      </c>
      <c r="B72" s="92" t="s">
        <v>354</v>
      </c>
      <c r="C72" s="95" t="s">
        <v>367</v>
      </c>
      <c r="D72" s="39" t="s">
        <v>143</v>
      </c>
      <c r="E72" s="316">
        <f t="shared" si="0"/>
        <v>800000</v>
      </c>
      <c r="F72" s="274"/>
      <c r="G72" s="147"/>
      <c r="H72" s="40"/>
      <c r="I72" s="35"/>
      <c r="J72" s="40"/>
      <c r="K72" s="274">
        <v>800000</v>
      </c>
      <c r="L72" s="35"/>
      <c r="M72" s="80"/>
      <c r="N72" s="10"/>
    </row>
    <row r="73" spans="1:15" ht="26.25" customHeight="1">
      <c r="A73" s="140" t="s">
        <v>377</v>
      </c>
      <c r="B73" s="866" t="s">
        <v>378</v>
      </c>
      <c r="C73" s="867"/>
      <c r="D73" s="868"/>
      <c r="E73" s="46">
        <v>0</v>
      </c>
      <c r="F73" s="46"/>
      <c r="G73" s="46"/>
      <c r="H73" s="46"/>
      <c r="I73" s="46"/>
      <c r="J73" s="46"/>
      <c r="K73" s="46"/>
      <c r="L73" s="46"/>
      <c r="M73" s="165"/>
      <c r="N73" s="40" t="e">
        <f>#REF!-#REF!</f>
        <v>#REF!</v>
      </c>
    </row>
    <row r="74" spans="1:15" s="249" customFormat="1" ht="21.75" customHeight="1">
      <c r="A74" s="893" t="s">
        <v>589</v>
      </c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248"/>
    </row>
    <row r="75" spans="1:15" ht="23.25" customHeight="1">
      <c r="A75" s="828" t="s">
        <v>588</v>
      </c>
      <c r="B75" s="828"/>
      <c r="C75" s="828"/>
      <c r="D75" s="828"/>
      <c r="E75" s="829"/>
      <c r="F75" s="829"/>
      <c r="G75" s="829"/>
      <c r="H75" s="829"/>
      <c r="I75" s="829"/>
      <c r="J75" s="829"/>
      <c r="K75" s="829"/>
      <c r="L75" s="829"/>
      <c r="M75" s="829"/>
      <c r="N75" s="40"/>
    </row>
    <row r="76" spans="1:15" ht="15.4" hidden="1" customHeight="1">
      <c r="A76" s="830" t="s">
        <v>27</v>
      </c>
      <c r="B76" s="894" t="s">
        <v>145</v>
      </c>
      <c r="C76" s="895"/>
      <c r="D76" s="835" t="s">
        <v>30</v>
      </c>
      <c r="E76" s="836"/>
      <c r="F76" s="836"/>
      <c r="G76" s="836"/>
      <c r="H76" s="836"/>
      <c r="I76" s="836"/>
      <c r="J76" s="837"/>
      <c r="K76" s="838" t="s">
        <v>40</v>
      </c>
      <c r="L76" s="898" t="s">
        <v>31</v>
      </c>
      <c r="M76" s="891" t="s">
        <v>9</v>
      </c>
      <c r="N76" s="6"/>
    </row>
    <row r="77" spans="1:15" ht="53.25" hidden="1" customHeight="1">
      <c r="A77" s="830"/>
      <c r="B77" s="896"/>
      <c r="C77" s="897"/>
      <c r="D77" s="48" t="s">
        <v>32</v>
      </c>
      <c r="E77" s="49" t="s">
        <v>33</v>
      </c>
      <c r="F77" s="49"/>
      <c r="G77" s="49" t="s">
        <v>35</v>
      </c>
      <c r="H77" s="49" t="s">
        <v>147</v>
      </c>
      <c r="I77" s="49" t="s">
        <v>36</v>
      </c>
      <c r="J77" s="49" t="s">
        <v>146</v>
      </c>
      <c r="K77" s="839"/>
      <c r="L77" s="899"/>
      <c r="M77" s="892"/>
      <c r="N77" s="6"/>
    </row>
    <row r="78" spans="1:15" s="24" customFormat="1" ht="15.4" hidden="1" customHeight="1">
      <c r="A78" s="50" t="s">
        <v>37</v>
      </c>
      <c r="B78" s="842" t="s">
        <v>412</v>
      </c>
      <c r="C78" s="843"/>
      <c r="D78" s="51">
        <f t="shared" ref="D78:J78" si="1">SUM(D79:D84)</f>
        <v>-2.06</v>
      </c>
      <c r="E78" s="51">
        <f t="shared" si="1"/>
        <v>0</v>
      </c>
      <c r="F78" s="51"/>
      <c r="G78" s="52">
        <f t="shared" si="1"/>
        <v>-1.8920000000000001</v>
      </c>
      <c r="H78" s="53">
        <f t="shared" si="1"/>
        <v>0</v>
      </c>
      <c r="I78" s="51">
        <f t="shared" si="1"/>
        <v>0</v>
      </c>
      <c r="J78" s="54">
        <f t="shared" si="1"/>
        <v>2</v>
      </c>
      <c r="K78" s="55">
        <f>SUM(K79:K84)</f>
        <v>-1.9520000000000004</v>
      </c>
      <c r="L78" s="56">
        <f>SUM(L79:L84)</f>
        <v>-2908480.0000000009</v>
      </c>
      <c r="M78" s="158"/>
      <c r="N78" s="23"/>
      <c r="O78" s="25">
        <f>L78-N78</f>
        <v>-2908480.0000000009</v>
      </c>
    </row>
    <row r="79" spans="1:15" ht="15.4" hidden="1" customHeight="1">
      <c r="A79" s="58">
        <v>1</v>
      </c>
      <c r="B79" s="844" t="s">
        <v>71</v>
      </c>
      <c r="C79" s="845"/>
      <c r="D79" s="59">
        <v>-2.06</v>
      </c>
      <c r="E79" s="59"/>
      <c r="F79" s="59"/>
      <c r="G79" s="60">
        <f>-2.06*40%</f>
        <v>-0.82400000000000007</v>
      </c>
      <c r="H79" s="61"/>
      <c r="I79" s="62"/>
      <c r="J79" s="68"/>
      <c r="K79" s="64">
        <f t="shared" ref="K79:K84" si="2">SUM(D79:J79)</f>
        <v>-2.8840000000000003</v>
      </c>
      <c r="L79" s="65">
        <f>K79*1490000</f>
        <v>-4297160.0000000009</v>
      </c>
      <c r="M79" s="159" t="s">
        <v>407</v>
      </c>
      <c r="N79" s="6"/>
    </row>
    <row r="80" spans="1:15" ht="15.4" hidden="1" customHeight="1">
      <c r="A80" s="58">
        <v>2</v>
      </c>
      <c r="B80" s="844" t="s">
        <v>144</v>
      </c>
      <c r="C80" s="845"/>
      <c r="D80" s="59"/>
      <c r="E80" s="59"/>
      <c r="F80" s="59"/>
      <c r="G80" s="60">
        <f>-2.67*40%</f>
        <v>-1.0680000000000001</v>
      </c>
      <c r="H80" s="61"/>
      <c r="I80" s="67"/>
      <c r="J80" s="137"/>
      <c r="K80" s="64">
        <f t="shared" si="2"/>
        <v>-1.0680000000000001</v>
      </c>
      <c r="L80" s="65">
        <f t="shared" ref="L80:L84" si="3">K80*1490000</f>
        <v>-1591320</v>
      </c>
      <c r="M80" s="160" t="s">
        <v>410</v>
      </c>
      <c r="N80" s="6"/>
      <c r="O80" s="345">
        <f>O78/1490000</f>
        <v>-1.9520000000000006</v>
      </c>
    </row>
    <row r="81" spans="1:14" ht="15.4" hidden="1" customHeight="1">
      <c r="A81" s="58">
        <v>3</v>
      </c>
      <c r="B81" s="844" t="s">
        <v>408</v>
      </c>
      <c r="C81" s="845"/>
      <c r="D81" s="59"/>
      <c r="E81" s="59"/>
      <c r="F81" s="59"/>
      <c r="G81" s="60"/>
      <c r="H81" s="62"/>
      <c r="I81" s="67"/>
      <c r="J81" s="138">
        <v>1</v>
      </c>
      <c r="K81" s="139">
        <f t="shared" si="2"/>
        <v>1</v>
      </c>
      <c r="L81" s="65">
        <f t="shared" si="3"/>
        <v>1490000</v>
      </c>
      <c r="M81" s="160" t="s">
        <v>411</v>
      </c>
      <c r="N81" s="6"/>
    </row>
    <row r="82" spans="1:14" ht="15.75" hidden="1" customHeight="1">
      <c r="A82" s="58">
        <v>4</v>
      </c>
      <c r="B82" s="844" t="s">
        <v>409</v>
      </c>
      <c r="C82" s="845"/>
      <c r="D82" s="59"/>
      <c r="E82" s="59"/>
      <c r="F82" s="59"/>
      <c r="G82" s="60"/>
      <c r="H82" s="61"/>
      <c r="I82" s="67"/>
      <c r="J82" s="138">
        <v>1</v>
      </c>
      <c r="K82" s="139">
        <f t="shared" si="2"/>
        <v>1</v>
      </c>
      <c r="L82" s="65">
        <f t="shared" si="3"/>
        <v>1490000</v>
      </c>
      <c r="M82" s="161" t="s">
        <v>411</v>
      </c>
      <c r="N82" s="6"/>
    </row>
    <row r="83" spans="1:14" ht="15.75" hidden="1" customHeight="1">
      <c r="A83" s="58">
        <v>5</v>
      </c>
      <c r="B83" s="846"/>
      <c r="C83" s="846"/>
      <c r="D83" s="59"/>
      <c r="E83" s="59"/>
      <c r="F83" s="59"/>
      <c r="G83" s="60"/>
      <c r="H83" s="61"/>
      <c r="I83" s="67"/>
      <c r="J83" s="68"/>
      <c r="K83" s="64">
        <f t="shared" si="2"/>
        <v>0</v>
      </c>
      <c r="L83" s="65">
        <f t="shared" si="3"/>
        <v>0</v>
      </c>
      <c r="M83" s="162"/>
      <c r="N83" s="6"/>
    </row>
    <row r="84" spans="1:14" ht="15.75" hidden="1" customHeight="1">
      <c r="A84" s="69">
        <v>6</v>
      </c>
      <c r="B84" s="847"/>
      <c r="C84" s="847"/>
      <c r="D84" s="70"/>
      <c r="E84" s="70"/>
      <c r="F84" s="70"/>
      <c r="G84" s="71"/>
      <c r="H84" s="72"/>
      <c r="I84" s="73"/>
      <c r="J84" s="74"/>
      <c r="K84" s="75">
        <f t="shared" si="2"/>
        <v>0</v>
      </c>
      <c r="L84" s="76">
        <f t="shared" si="3"/>
        <v>0</v>
      </c>
      <c r="M84" s="163"/>
      <c r="N84" s="6"/>
    </row>
    <row r="85" spans="1:14" ht="18.75" customHeight="1">
      <c r="A85" s="17"/>
      <c r="B85" s="17"/>
      <c r="C85" s="17"/>
      <c r="D85" s="17"/>
      <c r="E85" s="17"/>
      <c r="F85" s="17"/>
      <c r="G85" s="17"/>
      <c r="H85" s="848" t="s">
        <v>438</v>
      </c>
      <c r="I85" s="848"/>
      <c r="J85" s="848"/>
      <c r="K85" s="848"/>
      <c r="L85" s="848"/>
      <c r="M85" s="848"/>
      <c r="N85" s="6"/>
    </row>
    <row r="86" spans="1:14" ht="15.4" customHeight="1">
      <c r="A86" s="812" t="s">
        <v>19</v>
      </c>
      <c r="B86" s="812"/>
      <c r="C86" s="812"/>
      <c r="E86" s="812" t="s">
        <v>20</v>
      </c>
      <c r="F86" s="812"/>
      <c r="G86" s="2"/>
      <c r="H86" s="812" t="s">
        <v>21</v>
      </c>
      <c r="I86" s="812"/>
      <c r="J86" s="812"/>
      <c r="K86" s="812"/>
      <c r="L86" s="812"/>
      <c r="M86" s="812"/>
      <c r="N86" s="6"/>
    </row>
    <row r="87" spans="1:14" ht="15.4" customHeight="1">
      <c r="A87" s="7"/>
      <c r="B87" s="3"/>
      <c r="C87" s="13"/>
      <c r="E87" s="3"/>
      <c r="F87" s="3"/>
      <c r="G87" s="3"/>
      <c r="I87" s="3"/>
      <c r="J87" s="7"/>
      <c r="K87" s="3"/>
      <c r="L87" s="3"/>
      <c r="M87" s="164"/>
      <c r="N87" s="6"/>
    </row>
    <row r="88" spans="1:14" ht="40.5" customHeight="1">
      <c r="A88" s="7"/>
      <c r="B88" s="7"/>
      <c r="E88" s="7"/>
      <c r="F88" s="7"/>
      <c r="G88" s="7"/>
      <c r="H88" s="7"/>
      <c r="I88" s="7"/>
      <c r="J88" s="7"/>
      <c r="K88" s="7"/>
      <c r="L88" s="7"/>
      <c r="M88" s="153"/>
      <c r="N88" s="6"/>
    </row>
    <row r="89" spans="1:14" ht="18" customHeight="1">
      <c r="A89" s="841" t="s">
        <v>568</v>
      </c>
      <c r="B89" s="841"/>
      <c r="C89" s="841"/>
      <c r="E89" s="841" t="s">
        <v>149</v>
      </c>
      <c r="F89" s="841"/>
      <c r="G89" s="19"/>
      <c r="H89" s="841" t="s">
        <v>43</v>
      </c>
      <c r="I89" s="841"/>
      <c r="J89" s="841"/>
      <c r="K89" s="841"/>
      <c r="L89" s="841"/>
      <c r="M89" s="841"/>
      <c r="N89" s="6"/>
    </row>
    <row r="90" spans="1:14" ht="6.75" customHeight="1">
      <c r="A90" s="5"/>
      <c r="B90" s="5"/>
      <c r="C90" s="5"/>
      <c r="D90" s="4"/>
      <c r="E90" s="5"/>
      <c r="F90" s="5"/>
      <c r="G90" s="5"/>
      <c r="I90" s="2"/>
      <c r="J90" s="5"/>
      <c r="K90" s="5"/>
      <c r="L90" s="5"/>
      <c r="M90" s="164"/>
      <c r="N90" s="6"/>
    </row>
    <row r="91" spans="1:14" ht="26.25" customHeight="1">
      <c r="A91" s="849" t="s">
        <v>22</v>
      </c>
      <c r="B91" s="849"/>
      <c r="C91" s="849"/>
      <c r="D91" s="849"/>
      <c r="E91" s="849"/>
      <c r="F91" s="849"/>
      <c r="G91" s="849"/>
      <c r="H91" s="849"/>
      <c r="I91" s="849"/>
      <c r="J91" s="849"/>
      <c r="K91" s="849"/>
      <c r="L91" s="849"/>
      <c r="M91" s="849"/>
      <c r="N91" s="6"/>
    </row>
    <row r="92" spans="1:14" ht="15.4" customHeight="1">
      <c r="A92" s="5"/>
      <c r="B92" s="5"/>
      <c r="C92" s="5"/>
      <c r="D92" s="5"/>
      <c r="E92" s="5"/>
      <c r="F92" s="5"/>
      <c r="G92" s="850" t="s">
        <v>24</v>
      </c>
      <c r="H92" s="850"/>
      <c r="I92" s="850"/>
      <c r="J92" s="850"/>
      <c r="K92" s="850"/>
      <c r="L92" s="850"/>
      <c r="M92" s="850"/>
      <c r="N92" s="6"/>
    </row>
    <row r="93" spans="1:14" ht="15.75" customHeight="1">
      <c r="A93" s="7"/>
      <c r="B93" s="812" t="s">
        <v>23</v>
      </c>
      <c r="C93" s="812"/>
      <c r="D93" s="812"/>
      <c r="E93" s="7"/>
      <c r="F93" s="7"/>
      <c r="G93" s="812" t="s">
        <v>39</v>
      </c>
      <c r="H93" s="812"/>
      <c r="I93" s="812"/>
      <c r="J93" s="812"/>
      <c r="K93" s="812"/>
      <c r="L93" s="812"/>
      <c r="M93" s="812"/>
      <c r="N93" s="6"/>
    </row>
    <row r="94" spans="1:14" ht="18.75" customHeight="1">
      <c r="A94" s="2"/>
      <c r="B94" s="812"/>
      <c r="C94" s="812"/>
      <c r="D94" s="812"/>
      <c r="E94" s="7"/>
      <c r="F94" s="7"/>
      <c r="G94" s="812"/>
      <c r="H94" s="812"/>
      <c r="I94" s="812"/>
      <c r="J94" s="812"/>
      <c r="K94" s="812"/>
      <c r="L94" s="812"/>
      <c r="M94" s="812"/>
      <c r="N94" s="6"/>
    </row>
    <row r="95" spans="1:14" ht="12.75" customHeight="1">
      <c r="A95" s="7"/>
      <c r="B95" s="7"/>
      <c r="C95" s="7"/>
      <c r="D95" s="7"/>
      <c r="E95" s="7"/>
      <c r="F95" s="7"/>
      <c r="G95" s="812"/>
      <c r="H95" s="812"/>
      <c r="I95" s="812"/>
      <c r="J95" s="812"/>
      <c r="K95" s="812"/>
      <c r="L95" s="812"/>
      <c r="M95" s="812"/>
      <c r="N95" s="6"/>
    </row>
    <row r="96" spans="1:14" ht="15.4" customHeight="1">
      <c r="A96" s="809"/>
      <c r="B96" s="809"/>
      <c r="C96" s="809"/>
      <c r="D96" s="809"/>
      <c r="E96" s="809"/>
      <c r="F96" s="809"/>
      <c r="G96" s="809"/>
      <c r="H96" s="809"/>
      <c r="I96" s="851"/>
      <c r="J96" s="851"/>
      <c r="K96" s="851"/>
      <c r="L96" s="851"/>
      <c r="M96" s="851"/>
      <c r="N96" s="6"/>
    </row>
    <row r="97" spans="4:4">
      <c r="D97" s="250" t="s">
        <v>423</v>
      </c>
    </row>
  </sheetData>
  <mergeCells count="55"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M76:M77"/>
    <mergeCell ref="C17:D17"/>
    <mergeCell ref="B18:D18"/>
    <mergeCell ref="B19:D19"/>
    <mergeCell ref="B73:D73"/>
    <mergeCell ref="A74:M74"/>
    <mergeCell ref="A75:D75"/>
    <mergeCell ref="E75:M75"/>
    <mergeCell ref="A76:A77"/>
    <mergeCell ref="B76:C77"/>
    <mergeCell ref="D76:J76"/>
    <mergeCell ref="K76:K77"/>
    <mergeCell ref="L76:L77"/>
    <mergeCell ref="A89:C89"/>
    <mergeCell ref="E89:F89"/>
    <mergeCell ref="H89:M89"/>
    <mergeCell ref="B78:C78"/>
    <mergeCell ref="B79:C79"/>
    <mergeCell ref="B80:C80"/>
    <mergeCell ref="B81:C81"/>
    <mergeCell ref="B82:C82"/>
    <mergeCell ref="B83:C83"/>
    <mergeCell ref="B84:C84"/>
    <mergeCell ref="H85:M85"/>
    <mergeCell ref="A86:C86"/>
    <mergeCell ref="E86:F86"/>
    <mergeCell ref="H86:M86"/>
    <mergeCell ref="A91:M91"/>
    <mergeCell ref="G92:M92"/>
    <mergeCell ref="B93:D94"/>
    <mergeCell ref="G93:M95"/>
    <mergeCell ref="A96:H96"/>
    <mergeCell ref="I96:M96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FF0000"/>
  </sheetPr>
  <dimension ref="A1:P102"/>
  <sheetViews>
    <sheetView showGridLines="0" topLeftCell="A56" workbookViewId="0">
      <selection activeCell="C71" sqref="C71"/>
    </sheetView>
  </sheetViews>
  <sheetFormatPr defaultRowHeight="15.75"/>
  <cols>
    <col min="1" max="1" width="6.6640625" style="770" customWidth="1"/>
    <col min="2" max="2" width="32.5" style="770" customWidth="1"/>
    <col min="3" max="3" width="19.1640625" style="8" customWidth="1"/>
    <col min="4" max="4" width="36" style="770" customWidth="1"/>
    <col min="5" max="5" width="14.5" style="770" customWidth="1"/>
    <col min="6" max="6" width="15.83203125" style="770" bestFit="1" customWidth="1"/>
    <col min="7" max="7" width="15.1640625" style="770" bestFit="1" customWidth="1"/>
    <col min="8" max="11" width="10.5" style="770" customWidth="1"/>
    <col min="12" max="12" width="11.83203125" style="770" customWidth="1"/>
    <col min="13" max="13" width="16.1640625" style="152" customWidth="1"/>
    <col min="14" max="14" width="15.6640625" style="770" customWidth="1"/>
    <col min="15" max="16384" width="9.33203125" style="770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597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863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771" t="s">
        <v>17</v>
      </c>
      <c r="D16" s="771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772">
        <v>1</v>
      </c>
      <c r="B17" s="77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SUM(E20:E76)</f>
        <v>466359062.39999998</v>
      </c>
      <c r="F18" s="32">
        <f>SUM(F20:F76)</f>
        <v>466359062.39999998</v>
      </c>
      <c r="G18" s="32">
        <f t="shared" ref="G18:M18" si="0">SUM(G20:G76)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51974947.400000006</v>
      </c>
      <c r="N18" s="136">
        <f>F19-'Điều Trị TT6'!F18</f>
        <v>51974947.399999976</v>
      </c>
    </row>
    <row r="19" spans="1:14">
      <c r="A19" s="34" t="s">
        <v>25</v>
      </c>
      <c r="B19" s="814" t="s">
        <v>26</v>
      </c>
      <c r="C19" s="815"/>
      <c r="D19" s="816"/>
      <c r="E19" s="35">
        <f>SUM(E20:E76)</f>
        <v>466359062.39999998</v>
      </c>
      <c r="F19" s="35">
        <f>SUM(F20:F76)</f>
        <v>466359062.39999998</v>
      </c>
      <c r="G19" s="35">
        <f t="shared" ref="G19:L19" si="1">SUM(G20:G76)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SUM(M20:M76)</f>
        <v>51974947.400000006</v>
      </c>
      <c r="N19" s="136">
        <f>C88-M19</f>
        <v>-51974947.400000006</v>
      </c>
    </row>
    <row r="20" spans="1:14" s="775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6" si="2">F20</f>
        <v>15598260</v>
      </c>
      <c r="F20" s="274">
        <v>15598260</v>
      </c>
      <c r="G20" s="147"/>
      <c r="H20" s="147"/>
      <c r="I20" s="146"/>
      <c r="J20" s="147"/>
      <c r="K20" s="146"/>
      <c r="L20" s="146"/>
      <c r="M20" s="369">
        <f>F20-'Điều Trị TT6'!F20</f>
        <v>2686367</v>
      </c>
      <c r="N20" s="135"/>
    </row>
    <row r="21" spans="1:14" s="775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13215240</v>
      </c>
      <c r="F21" s="274">
        <v>13215240</v>
      </c>
      <c r="G21" s="147"/>
      <c r="H21" s="147"/>
      <c r="I21" s="146"/>
      <c r="J21" s="146"/>
      <c r="K21" s="146"/>
      <c r="L21" s="146"/>
      <c r="M21" s="369">
        <f>F21-'Điều Trị TT6'!F21</f>
        <v>2275958</v>
      </c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10694070.000000002</v>
      </c>
      <c r="F22" s="43">
        <v>10694070.000000002</v>
      </c>
      <c r="G22" s="43"/>
      <c r="H22" s="43"/>
      <c r="I22" s="44"/>
      <c r="J22" s="44"/>
      <c r="K22" s="44"/>
      <c r="L22" s="44"/>
      <c r="M22" s="369">
        <f>F22-'Điều Trị TT6'!F22</f>
        <v>1841756.0000000019</v>
      </c>
      <c r="N22" s="11"/>
    </row>
    <row r="23" spans="1:14" s="775" customFormat="1" ht="20.25" customHeight="1">
      <c r="A23" s="143">
        <v>4</v>
      </c>
      <c r="B23" s="92" t="s">
        <v>359</v>
      </c>
      <c r="C23" s="95" t="s">
        <v>372</v>
      </c>
      <c r="D23" s="39" t="s">
        <v>143</v>
      </c>
      <c r="E23" s="316">
        <f t="shared" si="2"/>
        <v>8242290</v>
      </c>
      <c r="F23" s="274">
        <v>8242290</v>
      </c>
      <c r="G23" s="147"/>
      <c r="H23" s="147"/>
      <c r="I23" s="146"/>
      <c r="J23" s="146"/>
      <c r="K23" s="146"/>
      <c r="L23" s="146"/>
      <c r="M23" s="369">
        <f>F23-'Điều Trị TT6'!F23</f>
        <v>1419505</v>
      </c>
      <c r="N23" s="135"/>
    </row>
    <row r="24" spans="1:14" s="775" customFormat="1" ht="20.25" customHeight="1">
      <c r="A24" s="143">
        <v>5</v>
      </c>
      <c r="B24" s="27" t="s">
        <v>46</v>
      </c>
      <c r="C24" s="144" t="s">
        <v>96</v>
      </c>
      <c r="D24" s="145" t="s">
        <v>143</v>
      </c>
      <c r="E24" s="316">
        <f t="shared" si="2"/>
        <v>12058740</v>
      </c>
      <c r="F24" s="274">
        <v>12058740</v>
      </c>
      <c r="G24" s="147"/>
      <c r="H24" s="147"/>
      <c r="I24" s="146"/>
      <c r="J24" s="146"/>
      <c r="K24" s="146"/>
      <c r="L24" s="146"/>
      <c r="M24" s="369">
        <f>F24-'Điều Trị TT6'!F24</f>
        <v>2076783</v>
      </c>
      <c r="N24" s="135"/>
    </row>
    <row r="25" spans="1:14" s="775" customFormat="1" ht="20.25" customHeight="1">
      <c r="A25" s="143">
        <v>6</v>
      </c>
      <c r="B25" s="27" t="s">
        <v>47</v>
      </c>
      <c r="C25" s="144" t="s">
        <v>97</v>
      </c>
      <c r="D25" s="145" t="s">
        <v>143</v>
      </c>
      <c r="E25" s="316">
        <f t="shared" si="2"/>
        <v>10059480</v>
      </c>
      <c r="F25" s="274">
        <v>10059480</v>
      </c>
      <c r="G25" s="147"/>
      <c r="H25" s="147"/>
      <c r="I25" s="146"/>
      <c r="J25" s="146"/>
      <c r="K25" s="146"/>
      <c r="L25" s="146"/>
      <c r="M25" s="369">
        <f>F25-'Điều Trị TT6'!F25</f>
        <v>1732466</v>
      </c>
      <c r="N25" s="135"/>
    </row>
    <row r="26" spans="1:14" s="775" customFormat="1" ht="20.25" customHeight="1">
      <c r="A26" s="143">
        <v>7</v>
      </c>
      <c r="B26" s="26" t="s">
        <v>48</v>
      </c>
      <c r="C26" s="144" t="s">
        <v>98</v>
      </c>
      <c r="D26" s="145" t="s">
        <v>143</v>
      </c>
      <c r="E26" s="316">
        <f t="shared" si="2"/>
        <v>9930780.0000000019</v>
      </c>
      <c r="F26" s="274">
        <v>9930780.0000000019</v>
      </c>
      <c r="G26" s="147"/>
      <c r="H26" s="147"/>
      <c r="I26" s="146"/>
      <c r="J26" s="147"/>
      <c r="K26" s="146"/>
      <c r="L26" s="146"/>
      <c r="M26" s="369">
        <f>F26-'Điều Trị TT6'!F26</f>
        <v>1710301.0000000019</v>
      </c>
      <c r="N26" s="135"/>
    </row>
    <row r="27" spans="1:14" s="775" customFormat="1" ht="20.25" customHeight="1">
      <c r="A27" s="143">
        <v>8</v>
      </c>
      <c r="B27" s="26" t="s">
        <v>52</v>
      </c>
      <c r="C27" s="144" t="s">
        <v>102</v>
      </c>
      <c r="D27" s="145" t="s">
        <v>143</v>
      </c>
      <c r="E27" s="316">
        <f t="shared" si="2"/>
        <v>7479000</v>
      </c>
      <c r="F27" s="274">
        <v>7479000</v>
      </c>
      <c r="G27" s="147"/>
      <c r="H27" s="147"/>
      <c r="I27" s="146"/>
      <c r="J27" s="147"/>
      <c r="K27" s="146"/>
      <c r="L27" s="146"/>
      <c r="M27" s="369">
        <f>F27-'Điều Trị TT6'!F27</f>
        <v>1288050</v>
      </c>
      <c r="N27" s="135"/>
    </row>
    <row r="28" spans="1:14" s="12" customFormat="1" ht="20.25" customHeight="1">
      <c r="A28" s="143">
        <v>9</v>
      </c>
      <c r="B28" s="314" t="s">
        <v>661</v>
      </c>
      <c r="C28" s="42">
        <v>5495215030389</v>
      </c>
      <c r="D28" s="142" t="s">
        <v>143</v>
      </c>
      <c r="E28" s="44">
        <f t="shared" si="2"/>
        <v>5952419.9999999991</v>
      </c>
      <c r="F28" s="43">
        <v>5952419.9999999991</v>
      </c>
      <c r="G28" s="43"/>
      <c r="H28" s="43"/>
      <c r="I28" s="44"/>
      <c r="J28" s="43"/>
      <c r="K28" s="44"/>
      <c r="L28" s="44"/>
      <c r="M28" s="369">
        <f>F28-'Điều Trị TT6'!F28</f>
        <v>1025138.9999999991</v>
      </c>
      <c r="N28" s="11"/>
    </row>
    <row r="29" spans="1:14" s="12" customFormat="1" ht="20.25" customHeight="1">
      <c r="A29" s="143">
        <v>10</v>
      </c>
      <c r="B29" s="314" t="s">
        <v>672</v>
      </c>
      <c r="C29" s="42">
        <v>5495215033329</v>
      </c>
      <c r="D29" s="142" t="s">
        <v>143</v>
      </c>
      <c r="E29" s="44">
        <f t="shared" si="2"/>
        <v>5952419.9999999991</v>
      </c>
      <c r="F29" s="43">
        <v>5952419.9999999991</v>
      </c>
      <c r="G29" s="43"/>
      <c r="H29" s="43"/>
      <c r="I29" s="44"/>
      <c r="J29" s="43"/>
      <c r="K29" s="44"/>
      <c r="L29" s="44"/>
      <c r="M29" s="369">
        <f>F29-'Điều Trị TT6'!F29</f>
        <v>1942047.9999999991</v>
      </c>
      <c r="N29" s="11"/>
    </row>
    <row r="30" spans="1:14" s="343" customFormat="1" ht="20.25" customHeight="1">
      <c r="A30" s="143">
        <v>11</v>
      </c>
      <c r="B30" s="314" t="s">
        <v>53</v>
      </c>
      <c r="C30" s="337" t="s">
        <v>103</v>
      </c>
      <c r="D30" s="338" t="s">
        <v>143</v>
      </c>
      <c r="E30" s="340">
        <f t="shared" si="2"/>
        <v>0</v>
      </c>
      <c r="F30" s="339"/>
      <c r="G30" s="339"/>
      <c r="H30" s="339"/>
      <c r="I30" s="340"/>
      <c r="J30" s="339"/>
      <c r="K30" s="340"/>
      <c r="L30" s="340"/>
      <c r="M30" s="804">
        <f>F30-'Điều Trị TT5'!F31</f>
        <v>-8686888</v>
      </c>
      <c r="N30" s="342"/>
    </row>
    <row r="31" spans="1:14" s="775" customFormat="1" ht="20.25" customHeight="1">
      <c r="A31" s="143">
        <v>12</v>
      </c>
      <c r="B31" s="26" t="s">
        <v>54</v>
      </c>
      <c r="C31" s="144" t="s">
        <v>104</v>
      </c>
      <c r="D31" s="145" t="s">
        <v>143</v>
      </c>
      <c r="E31" s="316">
        <f t="shared" si="2"/>
        <v>8625420</v>
      </c>
      <c r="F31" s="274">
        <v>8625420</v>
      </c>
      <c r="G31" s="147"/>
      <c r="H31" s="147"/>
      <c r="I31" s="146"/>
      <c r="J31" s="147"/>
      <c r="K31" s="146"/>
      <c r="L31" s="146"/>
      <c r="M31" s="369">
        <f>F31-'Điều Trị TT6'!F31</f>
        <v>1485489</v>
      </c>
      <c r="N31" s="135"/>
    </row>
    <row r="32" spans="1:14" s="775" customFormat="1" ht="20.25" customHeight="1">
      <c r="A32" s="143">
        <v>13</v>
      </c>
      <c r="B32" s="26" t="s">
        <v>56</v>
      </c>
      <c r="C32" s="144" t="s">
        <v>106</v>
      </c>
      <c r="D32" s="145" t="s">
        <v>143</v>
      </c>
      <c r="E32" s="316">
        <f t="shared" si="2"/>
        <v>7908390</v>
      </c>
      <c r="F32" s="274">
        <v>7908390</v>
      </c>
      <c r="G32" s="147"/>
      <c r="H32" s="147"/>
      <c r="I32" s="146"/>
      <c r="J32" s="147"/>
      <c r="K32" s="146"/>
      <c r="L32" s="146"/>
      <c r="M32" s="369">
        <f>F32-'Điều Trị TT6'!F32</f>
        <v>1362000</v>
      </c>
      <c r="N32" s="135"/>
    </row>
    <row r="33" spans="1:14" s="12" customFormat="1" ht="20.25" customHeight="1">
      <c r="A33" s="143">
        <v>14</v>
      </c>
      <c r="B33" s="96" t="s">
        <v>591</v>
      </c>
      <c r="C33" s="95" t="s">
        <v>596</v>
      </c>
      <c r="D33" s="142" t="s">
        <v>143</v>
      </c>
      <c r="E33" s="44">
        <f t="shared" si="2"/>
        <v>6852419.9999999991</v>
      </c>
      <c r="F33" s="43">
        <v>6852419.9999999991</v>
      </c>
      <c r="G33" s="43"/>
      <c r="H33" s="43"/>
      <c r="I33" s="44"/>
      <c r="J33" s="43"/>
      <c r="K33" s="44"/>
      <c r="L33" s="44"/>
      <c r="M33" s="369">
        <f>F33-'Điều Trị TT6'!F33</f>
        <v>1180138.9999999991</v>
      </c>
      <c r="N33" s="11"/>
    </row>
    <row r="34" spans="1:14" s="12" customFormat="1" ht="20.25" customHeight="1">
      <c r="A34" s="143">
        <v>15</v>
      </c>
      <c r="B34" s="26" t="s">
        <v>735</v>
      </c>
      <c r="C34" s="144">
        <v>5495215033437</v>
      </c>
      <c r="D34" s="39" t="s">
        <v>143</v>
      </c>
      <c r="E34" s="316">
        <f>F34</f>
        <v>4842180.0000000009</v>
      </c>
      <c r="F34" s="274">
        <v>4842180.0000000009</v>
      </c>
      <c r="G34" s="43"/>
      <c r="H34" s="43"/>
      <c r="I34" s="44"/>
      <c r="J34" s="43"/>
      <c r="K34" s="44"/>
      <c r="L34" s="44"/>
      <c r="M34" s="369">
        <f>F34-'Điều Trị TT6'!F34</f>
        <v>1576510.0000000009</v>
      </c>
      <c r="N34" s="11"/>
    </row>
    <row r="35" spans="1:14" s="12" customFormat="1" ht="20.25" customHeight="1">
      <c r="A35" s="143">
        <v>16</v>
      </c>
      <c r="B35" s="114" t="s">
        <v>673</v>
      </c>
      <c r="C35" s="95" t="s">
        <v>675</v>
      </c>
      <c r="D35" s="39" t="s">
        <v>143</v>
      </c>
      <c r="E35" s="316">
        <f>F35</f>
        <v>4394925</v>
      </c>
      <c r="F35" s="274">
        <v>4394925</v>
      </c>
      <c r="G35" s="43"/>
      <c r="H35" s="43"/>
      <c r="I35" s="44"/>
      <c r="J35" s="43"/>
      <c r="K35" s="44"/>
      <c r="L35" s="44"/>
      <c r="M35" s="369">
        <f>F35-'Điều Trị TT6'!F35</f>
        <v>756904</v>
      </c>
      <c r="N35" s="11"/>
    </row>
    <row r="36" spans="1:14" s="12" customFormat="1" ht="20.25" customHeight="1">
      <c r="A36" s="143">
        <v>17</v>
      </c>
      <c r="B36" s="114" t="s">
        <v>622</v>
      </c>
      <c r="C36" s="95" t="s">
        <v>623</v>
      </c>
      <c r="D36" s="39" t="s">
        <v>143</v>
      </c>
      <c r="E36" s="316">
        <f>F36</f>
        <v>5952419.9999999991</v>
      </c>
      <c r="F36" s="43">
        <v>5952419.9999999991</v>
      </c>
      <c r="G36" s="43"/>
      <c r="H36" s="43"/>
      <c r="I36" s="44"/>
      <c r="J36" s="43"/>
      <c r="K36" s="44"/>
      <c r="L36" s="44"/>
      <c r="M36" s="369">
        <f>F36-'Điều Trị TT6'!F36</f>
        <v>1025138.9999999991</v>
      </c>
      <c r="N36" s="11"/>
    </row>
    <row r="37" spans="1:14" s="12" customFormat="1" ht="20.25" customHeight="1">
      <c r="A37" s="143">
        <v>18</v>
      </c>
      <c r="B37" s="114" t="s">
        <v>654</v>
      </c>
      <c r="C37" s="95" t="s">
        <v>655</v>
      </c>
      <c r="D37" s="39" t="s">
        <v>143</v>
      </c>
      <c r="E37" s="316">
        <f>F37</f>
        <v>5952419.9999999991</v>
      </c>
      <c r="F37" s="43">
        <v>5952419.9999999991</v>
      </c>
      <c r="G37" s="43"/>
      <c r="H37" s="43"/>
      <c r="I37" s="44"/>
      <c r="J37" s="43"/>
      <c r="K37" s="44"/>
      <c r="L37" s="44"/>
      <c r="M37" s="369">
        <f>F37-'Điều Trị TT6'!F37</f>
        <v>1025138.9999999991</v>
      </c>
      <c r="N37" s="11"/>
    </row>
    <row r="38" spans="1:14" s="12" customFormat="1" ht="20.25" customHeight="1">
      <c r="A38" s="143">
        <v>19</v>
      </c>
      <c r="B38" s="26" t="s">
        <v>49</v>
      </c>
      <c r="C38" s="144" t="s">
        <v>99</v>
      </c>
      <c r="D38" s="145" t="s">
        <v>143</v>
      </c>
      <c r="E38" s="316">
        <f t="shared" si="2"/>
        <v>12940650.000000002</v>
      </c>
      <c r="F38" s="274">
        <v>12940650.000000002</v>
      </c>
      <c r="G38" s="43"/>
      <c r="H38" s="43"/>
      <c r="I38" s="44"/>
      <c r="J38" s="43"/>
      <c r="K38" s="44"/>
      <c r="L38" s="44"/>
      <c r="M38" s="369">
        <f>F38-'Điều Trị TT6'!F38</f>
        <v>2228667.0000000019</v>
      </c>
      <c r="N38" s="11"/>
    </row>
    <row r="39" spans="1:14" s="775" customFormat="1" ht="20.25" customHeight="1">
      <c r="A39" s="143">
        <v>20</v>
      </c>
      <c r="B39" s="96" t="s">
        <v>60</v>
      </c>
      <c r="C39" s="95" t="s">
        <v>110</v>
      </c>
      <c r="D39" s="145" t="s">
        <v>143</v>
      </c>
      <c r="E39" s="316">
        <f t="shared" si="2"/>
        <v>8242290</v>
      </c>
      <c r="F39" s="274">
        <v>8242290</v>
      </c>
      <c r="G39" s="147"/>
      <c r="H39" s="147"/>
      <c r="I39" s="146"/>
      <c r="J39" s="147"/>
      <c r="K39" s="146"/>
      <c r="L39" s="146"/>
      <c r="M39" s="369">
        <f>F39-'Điều Trị TT6'!F39</f>
        <v>-863175</v>
      </c>
      <c r="N39" s="135"/>
    </row>
    <row r="40" spans="1:14" s="775" customFormat="1" ht="20.25" customHeight="1">
      <c r="A40" s="143">
        <v>21</v>
      </c>
      <c r="B40" s="26" t="s">
        <v>58</v>
      </c>
      <c r="C40" s="144" t="s">
        <v>108</v>
      </c>
      <c r="D40" s="145" t="s">
        <v>143</v>
      </c>
      <c r="E40" s="316">
        <f t="shared" si="2"/>
        <v>10419480</v>
      </c>
      <c r="F40" s="274">
        <v>10419480</v>
      </c>
      <c r="G40" s="147"/>
      <c r="H40" s="147"/>
      <c r="I40" s="146"/>
      <c r="J40" s="147"/>
      <c r="K40" s="146"/>
      <c r="L40" s="146"/>
      <c r="M40" s="369">
        <f>F40-'Điều Trị TT6'!F40</f>
        <v>1794466</v>
      </c>
      <c r="N40" s="135"/>
    </row>
    <row r="41" spans="1:14" s="12" customFormat="1" ht="20.25" customHeight="1">
      <c r="A41" s="143">
        <v>22</v>
      </c>
      <c r="B41" s="314" t="s">
        <v>59</v>
      </c>
      <c r="C41" s="42" t="s">
        <v>109</v>
      </c>
      <c r="D41" s="142" t="s">
        <v>143</v>
      </c>
      <c r="E41" s="44">
        <f t="shared" si="2"/>
        <v>7479000</v>
      </c>
      <c r="F41" s="43">
        <v>7479000</v>
      </c>
      <c r="G41" s="43"/>
      <c r="H41" s="43"/>
      <c r="I41" s="44"/>
      <c r="J41" s="43"/>
      <c r="K41" s="44"/>
      <c r="L41" s="44"/>
      <c r="M41" s="369">
        <f>F41-'Điều Trị TT6'!F41</f>
        <v>1288050</v>
      </c>
      <c r="N41" s="11"/>
    </row>
    <row r="42" spans="1:14" s="775" customFormat="1" ht="20.25" customHeight="1">
      <c r="A42" s="143">
        <v>23</v>
      </c>
      <c r="B42" s="26" t="s">
        <v>563</v>
      </c>
      <c r="C42" s="144">
        <v>5495205012837</v>
      </c>
      <c r="D42" s="145" t="s">
        <v>143</v>
      </c>
      <c r="E42" s="316">
        <f t="shared" si="2"/>
        <v>7435710.0000000009</v>
      </c>
      <c r="F42" s="274">
        <v>7435710.0000000009</v>
      </c>
      <c r="G42" s="147"/>
      <c r="H42" s="147"/>
      <c r="I42" s="146"/>
      <c r="J42" s="147"/>
      <c r="K42" s="146"/>
      <c r="L42" s="146"/>
      <c r="M42" s="369">
        <f>F42-'Điều Trị TT6'!F42</f>
        <v>1280594.0000000009</v>
      </c>
      <c r="N42" s="135"/>
    </row>
    <row r="43" spans="1:14" s="775" customFormat="1" ht="20.25" customHeight="1">
      <c r="A43" s="143">
        <v>24</v>
      </c>
      <c r="B43" s="26" t="s">
        <v>61</v>
      </c>
      <c r="C43" s="144" t="s">
        <v>111</v>
      </c>
      <c r="D43" s="145" t="s">
        <v>143</v>
      </c>
      <c r="E43" s="316">
        <f t="shared" si="2"/>
        <v>7617779.9999999991</v>
      </c>
      <c r="F43" s="274">
        <v>7617779.9999999991</v>
      </c>
      <c r="G43" s="147"/>
      <c r="H43" s="147"/>
      <c r="I43" s="146"/>
      <c r="J43" s="147"/>
      <c r="K43" s="146"/>
      <c r="L43" s="146"/>
      <c r="M43" s="369">
        <f>F43-'Điều Trị TT6'!F43</f>
        <v>1311950.9999999991</v>
      </c>
      <c r="N43" s="135"/>
    </row>
    <row r="44" spans="1:14" s="12" customFormat="1" ht="20.25" customHeight="1">
      <c r="A44" s="143">
        <v>25</v>
      </c>
      <c r="B44" s="314" t="s">
        <v>62</v>
      </c>
      <c r="C44" s="42" t="s">
        <v>112</v>
      </c>
      <c r="D44" s="142" t="s">
        <v>143</v>
      </c>
      <c r="E44" s="44">
        <f t="shared" si="2"/>
        <v>6831360.0000000009</v>
      </c>
      <c r="F44" s="43">
        <v>6831360.0000000009</v>
      </c>
      <c r="G44" s="43"/>
      <c r="H44" s="43"/>
      <c r="I44" s="44"/>
      <c r="J44" s="43"/>
      <c r="K44" s="44"/>
      <c r="L44" s="44"/>
      <c r="M44" s="369">
        <f>F44-'Điều Trị TT6'!F44</f>
        <v>1176512.0000000009</v>
      </c>
      <c r="N44" s="11"/>
    </row>
    <row r="45" spans="1:14" s="775" customFormat="1" ht="20.25" customHeight="1">
      <c r="A45" s="143">
        <v>26</v>
      </c>
      <c r="B45" s="26" t="s">
        <v>64</v>
      </c>
      <c r="C45" s="144" t="s">
        <v>114</v>
      </c>
      <c r="D45" s="145" t="s">
        <v>143</v>
      </c>
      <c r="E45" s="316">
        <f t="shared" si="2"/>
        <v>8265420</v>
      </c>
      <c r="F45" s="274">
        <v>8265420</v>
      </c>
      <c r="G45" s="147"/>
      <c r="H45" s="147"/>
      <c r="I45" s="146"/>
      <c r="J45" s="147"/>
      <c r="K45" s="146"/>
      <c r="L45" s="146"/>
      <c r="M45" s="369">
        <f>F45-'Điều Trị TT6'!F45</f>
        <v>1423489</v>
      </c>
      <c r="N45" s="135"/>
    </row>
    <row r="46" spans="1:14" s="775" customFormat="1" ht="20.25" customHeight="1">
      <c r="A46" s="143">
        <v>27</v>
      </c>
      <c r="B46" s="26" t="s">
        <v>67</v>
      </c>
      <c r="C46" s="144" t="s">
        <v>117</v>
      </c>
      <c r="D46" s="145" t="s">
        <v>143</v>
      </c>
      <c r="E46" s="316">
        <f t="shared" si="2"/>
        <v>8265420</v>
      </c>
      <c r="F46" s="274">
        <v>8265420</v>
      </c>
      <c r="G46" s="147"/>
      <c r="H46" s="147"/>
      <c r="I46" s="146"/>
      <c r="J46" s="147"/>
      <c r="K46" s="146"/>
      <c r="L46" s="146"/>
      <c r="M46" s="369">
        <f>F46-'Điều Trị TT6'!F46</f>
        <v>1423489</v>
      </c>
      <c r="N46" s="135"/>
    </row>
    <row r="47" spans="1:14" s="336" customFormat="1" ht="20.25" customHeight="1">
      <c r="A47" s="143">
        <v>28</v>
      </c>
      <c r="B47" s="26" t="s">
        <v>68</v>
      </c>
      <c r="C47" s="329" t="s">
        <v>118</v>
      </c>
      <c r="D47" s="330" t="s">
        <v>143</v>
      </c>
      <c r="E47" s="803">
        <f t="shared" si="2"/>
        <v>0</v>
      </c>
      <c r="F47" s="331">
        <v>0</v>
      </c>
      <c r="G47" s="332"/>
      <c r="H47" s="332"/>
      <c r="I47" s="333"/>
      <c r="J47" s="332"/>
      <c r="K47" s="333"/>
      <c r="L47" s="333"/>
      <c r="M47" s="804">
        <f>F47-'Điều Trị TT5'!F48</f>
        <v>-10747817</v>
      </c>
      <c r="N47" s="335"/>
    </row>
    <row r="48" spans="1:14" s="775" customFormat="1" ht="20.25" customHeight="1">
      <c r="A48" s="143">
        <v>29</v>
      </c>
      <c r="B48" s="26" t="s">
        <v>69</v>
      </c>
      <c r="C48" s="144" t="s">
        <v>119</v>
      </c>
      <c r="D48" s="145" t="s">
        <v>143</v>
      </c>
      <c r="E48" s="316">
        <f t="shared" si="2"/>
        <v>8959319.9999999981</v>
      </c>
      <c r="F48" s="274">
        <v>8959319.9999999981</v>
      </c>
      <c r="G48" s="147"/>
      <c r="H48" s="147"/>
      <c r="I48" s="146"/>
      <c r="J48" s="147"/>
      <c r="K48" s="146"/>
      <c r="L48" s="146"/>
      <c r="M48" s="369">
        <f>F48-'Điều Trị TT6'!F48</f>
        <v>1542995.9999999981</v>
      </c>
      <c r="N48" s="135"/>
    </row>
    <row r="49" spans="1:16" s="775" customFormat="1" ht="20.25" customHeight="1">
      <c r="A49" s="143">
        <v>30</v>
      </c>
      <c r="B49" s="26" t="s">
        <v>70</v>
      </c>
      <c r="C49" s="144" t="s">
        <v>120</v>
      </c>
      <c r="D49" s="145" t="s">
        <v>143</v>
      </c>
      <c r="E49" s="316">
        <f t="shared" si="2"/>
        <v>9545580</v>
      </c>
      <c r="F49" s="274">
        <v>9545580</v>
      </c>
      <c r="G49" s="147"/>
      <c r="H49" s="147"/>
      <c r="I49" s="146"/>
      <c r="J49" s="147"/>
      <c r="K49" s="146"/>
      <c r="L49" s="146"/>
      <c r="M49" s="369">
        <f>F49-'Điều Trị TT6'!F49</f>
        <v>1643961</v>
      </c>
      <c r="N49" s="135"/>
    </row>
    <row r="50" spans="1:16" s="775" customFormat="1" ht="20.25" customHeight="1">
      <c r="A50" s="143">
        <v>31</v>
      </c>
      <c r="B50" s="26" t="s">
        <v>750</v>
      </c>
      <c r="C50" s="144">
        <v>5495215033466</v>
      </c>
      <c r="D50" s="145" t="s">
        <v>143</v>
      </c>
      <c r="E50" s="316">
        <f t="shared" si="2"/>
        <v>4844745</v>
      </c>
      <c r="F50" s="274">
        <v>4844745</v>
      </c>
      <c r="G50" s="147"/>
      <c r="H50" s="147"/>
      <c r="I50" s="146"/>
      <c r="J50" s="147"/>
      <c r="K50" s="146"/>
      <c r="L50" s="146"/>
      <c r="M50" s="369">
        <f>F50-'Điều Trị TT6'!F50</f>
        <v>834373</v>
      </c>
      <c r="N50" s="135"/>
    </row>
    <row r="51" spans="1:16" s="12" customFormat="1" ht="20.25" customHeight="1">
      <c r="A51" s="143">
        <v>32</v>
      </c>
      <c r="B51" s="314" t="s">
        <v>235</v>
      </c>
      <c r="C51" s="42" t="s">
        <v>305</v>
      </c>
      <c r="D51" s="142" t="s">
        <v>143</v>
      </c>
      <c r="E51" s="44">
        <f>F51</f>
        <v>9930780.0000000019</v>
      </c>
      <c r="F51" s="43">
        <v>9930780.0000000019</v>
      </c>
      <c r="G51" s="43"/>
      <c r="H51" s="43"/>
      <c r="I51" s="44"/>
      <c r="J51" s="43"/>
      <c r="K51" s="44"/>
      <c r="L51" s="44"/>
      <c r="M51" s="369">
        <f>F51-'Điều Trị TT6'!F51</f>
        <v>1263301.0000000019</v>
      </c>
      <c r="N51" s="11"/>
    </row>
    <row r="52" spans="1:16" s="775" customFormat="1" ht="20.25" customHeight="1">
      <c r="A52" s="143">
        <v>33</v>
      </c>
      <c r="B52" s="26" t="s">
        <v>73</v>
      </c>
      <c r="C52" s="144" t="s">
        <v>123</v>
      </c>
      <c r="D52" s="145" t="s">
        <v>143</v>
      </c>
      <c r="E52" s="316">
        <f t="shared" si="2"/>
        <v>11735942.399999999</v>
      </c>
      <c r="F52" s="274">
        <v>11735942.399999999</v>
      </c>
      <c r="G52" s="147"/>
      <c r="H52" s="147"/>
      <c r="I52" s="146"/>
      <c r="J52" s="147"/>
      <c r="K52" s="146"/>
      <c r="L52" s="146"/>
      <c r="M52" s="369">
        <f>F52-'Điều Trị TT6'!F52</f>
        <v>2021188.3999999985</v>
      </c>
      <c r="N52" s="135"/>
    </row>
    <row r="53" spans="1:16" s="775" customFormat="1" ht="20.25" customHeight="1">
      <c r="A53" s="143">
        <v>34</v>
      </c>
      <c r="B53" s="26" t="s">
        <v>74</v>
      </c>
      <c r="C53" s="144" t="s">
        <v>124</v>
      </c>
      <c r="D53" s="145" t="s">
        <v>143</v>
      </c>
      <c r="E53" s="316">
        <f t="shared" si="2"/>
        <v>10400319</v>
      </c>
      <c r="F53" s="274">
        <v>10400319</v>
      </c>
      <c r="G53" s="147"/>
      <c r="H53" s="147"/>
      <c r="I53" s="146"/>
      <c r="J53" s="147"/>
      <c r="K53" s="146"/>
      <c r="L53" s="146"/>
      <c r="M53" s="369">
        <f>F53-'Điều Trị TT6'!F53</f>
        <v>1791166</v>
      </c>
      <c r="N53" s="135"/>
    </row>
    <row r="54" spans="1:16" s="775" customFormat="1" ht="20.25" customHeight="1">
      <c r="A54" s="143">
        <v>35</v>
      </c>
      <c r="B54" s="26" t="s">
        <v>75</v>
      </c>
      <c r="C54" s="144" t="s">
        <v>125</v>
      </c>
      <c r="D54" s="145" t="s">
        <v>143</v>
      </c>
      <c r="E54" s="316">
        <f t="shared" si="2"/>
        <v>8625420</v>
      </c>
      <c r="F54" s="274">
        <v>8625420</v>
      </c>
      <c r="G54" s="147"/>
      <c r="H54" s="147"/>
      <c r="I54" s="146"/>
      <c r="J54" s="147"/>
      <c r="K54" s="146"/>
      <c r="L54" s="146"/>
      <c r="M54" s="369">
        <f>F54-'Điều Trị TT6'!F54</f>
        <v>1485488</v>
      </c>
      <c r="N54" s="135"/>
    </row>
    <row r="55" spans="1:16" s="775" customFormat="1" ht="20.25" customHeight="1">
      <c r="A55" s="143">
        <v>36</v>
      </c>
      <c r="B55" s="114" t="s">
        <v>562</v>
      </c>
      <c r="C55" s="95" t="s">
        <v>566</v>
      </c>
      <c r="D55" s="145" t="s">
        <v>143</v>
      </c>
      <c r="E55" s="316">
        <f t="shared" si="2"/>
        <v>5952419.9999999991</v>
      </c>
      <c r="F55" s="274">
        <v>5952419.9999999991</v>
      </c>
      <c r="G55" s="147"/>
      <c r="H55" s="147"/>
      <c r="I55" s="146"/>
      <c r="J55" s="147"/>
      <c r="K55" s="146"/>
      <c r="L55" s="146"/>
      <c r="M55" s="369">
        <f>F55-'Điều Trị TT6'!F55</f>
        <v>1025138.9999999991</v>
      </c>
      <c r="N55" s="135"/>
    </row>
    <row r="56" spans="1:16" s="775" customFormat="1" ht="20.25" customHeight="1">
      <c r="A56" s="143">
        <v>37</v>
      </c>
      <c r="B56" s="26" t="s">
        <v>76</v>
      </c>
      <c r="C56" s="144" t="s">
        <v>126</v>
      </c>
      <c r="D56" s="145" t="s">
        <v>143</v>
      </c>
      <c r="E56" s="316">
        <f t="shared" si="2"/>
        <v>14711751.000000002</v>
      </c>
      <c r="F56" s="274">
        <v>14711751.000000002</v>
      </c>
      <c r="G56" s="147"/>
      <c r="H56" s="147"/>
      <c r="I56" s="146"/>
      <c r="J56" s="147"/>
      <c r="K56" s="146"/>
      <c r="L56" s="146"/>
      <c r="M56" s="369">
        <f>F56-'Điều Trị TT6'!F56</f>
        <v>2533690.0000000019</v>
      </c>
      <c r="N56" s="135"/>
    </row>
    <row r="57" spans="1:16" s="775" customFormat="1" ht="20.25" customHeight="1">
      <c r="A57" s="143">
        <v>38</v>
      </c>
      <c r="B57" s="26" t="s">
        <v>77</v>
      </c>
      <c r="C57" s="144" t="s">
        <v>127</v>
      </c>
      <c r="D57" s="145" t="s">
        <v>143</v>
      </c>
      <c r="E57" s="316">
        <f t="shared" si="2"/>
        <v>10753380</v>
      </c>
      <c r="F57" s="274">
        <v>10753380</v>
      </c>
      <c r="G57" s="147"/>
      <c r="H57" s="147"/>
      <c r="I57" s="146"/>
      <c r="J57" s="147"/>
      <c r="K57" s="146"/>
      <c r="L57" s="146"/>
      <c r="M57" s="369">
        <f>F57-'Điều Trị TT6'!F57</f>
        <v>1851971</v>
      </c>
      <c r="N57" s="135"/>
    </row>
    <row r="58" spans="1:16" s="775" customFormat="1" ht="20.25" customHeight="1">
      <c r="A58" s="143">
        <v>39</v>
      </c>
      <c r="B58" s="26" t="s">
        <v>78</v>
      </c>
      <c r="C58" s="144" t="s">
        <v>128</v>
      </c>
      <c r="D58" s="145" t="s">
        <v>143</v>
      </c>
      <c r="E58" s="316">
        <f t="shared" si="2"/>
        <v>10059480</v>
      </c>
      <c r="F58" s="274">
        <v>10059480</v>
      </c>
      <c r="G58" s="147"/>
      <c r="H58" s="147"/>
      <c r="I58" s="146"/>
      <c r="J58" s="147"/>
      <c r="K58" s="146"/>
      <c r="L58" s="146"/>
      <c r="M58" s="369">
        <f>F58-'Điều Trị TT6'!F58</f>
        <v>1732466</v>
      </c>
      <c r="N58" s="135"/>
    </row>
    <row r="59" spans="1:16" s="775" customFormat="1" ht="20.25" customHeight="1">
      <c r="A59" s="143">
        <v>40</v>
      </c>
      <c r="B59" s="26" t="s">
        <v>80</v>
      </c>
      <c r="C59" s="144" t="s">
        <v>130</v>
      </c>
      <c r="D59" s="145" t="s">
        <v>143</v>
      </c>
      <c r="E59" s="316">
        <f t="shared" si="2"/>
        <v>7908390</v>
      </c>
      <c r="F59" s="274">
        <v>7908390</v>
      </c>
      <c r="G59" s="147"/>
      <c r="H59" s="147"/>
      <c r="I59" s="146"/>
      <c r="J59" s="147"/>
      <c r="K59" s="146"/>
      <c r="L59" s="146"/>
      <c r="M59" s="369">
        <f>F59-'Điều Trị TT6'!F59</f>
        <v>1362000</v>
      </c>
      <c r="N59" s="135"/>
    </row>
    <row r="60" spans="1:16" s="775" customFormat="1" ht="20.25" customHeight="1">
      <c r="A60" s="143">
        <v>41</v>
      </c>
      <c r="B60" s="26" t="s">
        <v>81</v>
      </c>
      <c r="C60" s="144" t="s">
        <v>131</v>
      </c>
      <c r="D60" s="145" t="s">
        <v>143</v>
      </c>
      <c r="E60" s="316">
        <f t="shared" si="2"/>
        <v>7191360.0000000009</v>
      </c>
      <c r="F60" s="274">
        <v>7191360.0000000009</v>
      </c>
      <c r="G60" s="147"/>
      <c r="H60" s="147"/>
      <c r="I60" s="146"/>
      <c r="J60" s="147"/>
      <c r="K60" s="146"/>
      <c r="L60" s="146"/>
      <c r="M60" s="369">
        <f>F60-'Điều Trị TT6'!F60</f>
        <v>1238512.0000000009</v>
      </c>
      <c r="N60" s="135"/>
    </row>
    <row r="61" spans="1:16" s="775" customFormat="1" ht="20.25" customHeight="1">
      <c r="A61" s="143">
        <v>42</v>
      </c>
      <c r="B61" s="26" t="s">
        <v>83</v>
      </c>
      <c r="C61" s="144" t="s">
        <v>133</v>
      </c>
      <c r="D61" s="145" t="s">
        <v>143</v>
      </c>
      <c r="E61" s="316">
        <f t="shared" si="2"/>
        <v>9342450</v>
      </c>
      <c r="F61" s="274">
        <v>9342450</v>
      </c>
      <c r="G61" s="147"/>
      <c r="H61" s="147"/>
      <c r="I61" s="146"/>
      <c r="J61" s="147"/>
      <c r="K61" s="146"/>
      <c r="L61" s="146"/>
      <c r="M61" s="369">
        <f>F61-'Điều Trị TT6'!F61</f>
        <v>1608977</v>
      </c>
      <c r="N61" s="135"/>
    </row>
    <row r="62" spans="1:16" s="775" customFormat="1" ht="21.75" customHeight="1">
      <c r="A62" s="143">
        <v>43</v>
      </c>
      <c r="B62" s="96" t="s">
        <v>237</v>
      </c>
      <c r="C62" s="95" t="s">
        <v>307</v>
      </c>
      <c r="D62" s="145" t="s">
        <v>143</v>
      </c>
      <c r="E62" s="146">
        <f>F62</f>
        <v>9699479.9999999981</v>
      </c>
      <c r="F62" s="271">
        <v>9699479.9999999981</v>
      </c>
      <c r="G62" s="94"/>
      <c r="H62" s="94"/>
      <c r="I62" s="147"/>
      <c r="J62" s="147"/>
      <c r="K62" s="146"/>
      <c r="L62" s="147"/>
      <c r="M62" s="369">
        <f>F62-'Điều Trị TT6'!F62</f>
        <v>1670465.9999999981</v>
      </c>
      <c r="N62" s="135"/>
      <c r="P62" s="135"/>
    </row>
    <row r="63" spans="1:16" s="775" customFormat="1" ht="21.75" customHeight="1">
      <c r="A63" s="143">
        <v>44</v>
      </c>
      <c r="B63" s="114" t="s">
        <v>620</v>
      </c>
      <c r="C63" s="95" t="s">
        <v>621</v>
      </c>
      <c r="D63" s="39" t="s">
        <v>143</v>
      </c>
      <c r="E63" s="146">
        <f>F63</f>
        <v>5952419.9999999991</v>
      </c>
      <c r="F63" s="271">
        <v>5952419.9999999991</v>
      </c>
      <c r="G63" s="94"/>
      <c r="H63" s="94"/>
      <c r="I63" s="147"/>
      <c r="J63" s="147"/>
      <c r="K63" s="146"/>
      <c r="L63" s="147"/>
      <c r="M63" s="369">
        <f>F63-'Điều Trị TT6'!F63</f>
        <v>1025138.9999999991</v>
      </c>
      <c r="N63" s="135"/>
      <c r="P63" s="135"/>
    </row>
    <row r="64" spans="1:16" s="775" customFormat="1" ht="20.25" customHeight="1">
      <c r="A64" s="143">
        <v>45</v>
      </c>
      <c r="B64" s="26" t="s">
        <v>84</v>
      </c>
      <c r="C64" s="144" t="s">
        <v>134</v>
      </c>
      <c r="D64" s="145" t="s">
        <v>143</v>
      </c>
      <c r="E64" s="316">
        <f t="shared" si="2"/>
        <v>12436781.4</v>
      </c>
      <c r="F64" s="274">
        <v>12436781.4</v>
      </c>
      <c r="G64" s="147"/>
      <c r="H64" s="147"/>
      <c r="I64" s="146"/>
      <c r="J64" s="147"/>
      <c r="K64" s="146"/>
      <c r="L64" s="146"/>
      <c r="M64" s="369">
        <f>F64-'Điều Trị TT6'!F64</f>
        <v>2141890.4000000004</v>
      </c>
      <c r="N64" s="135"/>
    </row>
    <row r="65" spans="1:15" s="775" customFormat="1" ht="20.25" customHeight="1">
      <c r="A65" s="143">
        <v>46</v>
      </c>
      <c r="B65" s="26" t="s">
        <v>85</v>
      </c>
      <c r="C65" s="144" t="s">
        <v>135</v>
      </c>
      <c r="D65" s="145" t="s">
        <v>143</v>
      </c>
      <c r="E65" s="316">
        <f t="shared" si="2"/>
        <v>11777673.599999998</v>
      </c>
      <c r="F65" s="274">
        <v>11777673.599999998</v>
      </c>
      <c r="G65" s="147"/>
      <c r="H65" s="147"/>
      <c r="I65" s="146"/>
      <c r="J65" s="147"/>
      <c r="K65" s="146"/>
      <c r="L65" s="146"/>
      <c r="M65" s="369">
        <f>F65-'Điều Trị TT6'!F65</f>
        <v>2028377.5999999978</v>
      </c>
      <c r="N65" s="135"/>
    </row>
    <row r="66" spans="1:15" s="775" customFormat="1" ht="20.25" customHeight="1">
      <c r="A66" s="143">
        <v>47</v>
      </c>
      <c r="B66" s="26" t="s">
        <v>86</v>
      </c>
      <c r="C66" s="144" t="s">
        <v>136</v>
      </c>
      <c r="D66" s="145" t="s">
        <v>143</v>
      </c>
      <c r="E66" s="316">
        <f t="shared" si="2"/>
        <v>11136510</v>
      </c>
      <c r="F66" s="274">
        <v>11136510</v>
      </c>
      <c r="G66" s="147"/>
      <c r="H66" s="147"/>
      <c r="I66" s="146"/>
      <c r="J66" s="147"/>
      <c r="K66" s="146"/>
      <c r="L66" s="146"/>
      <c r="M66" s="369">
        <f>F66-'Điều Trị TT6'!F66</f>
        <v>1917954</v>
      </c>
      <c r="N66" s="135"/>
    </row>
    <row r="67" spans="1:15" s="775" customFormat="1" ht="20.25" customHeight="1">
      <c r="A67" s="143">
        <v>48</v>
      </c>
      <c r="B67" s="26" t="s">
        <v>432</v>
      </c>
      <c r="C67" s="144" t="s">
        <v>434</v>
      </c>
      <c r="D67" s="145" t="s">
        <v>143</v>
      </c>
      <c r="E67" s="316">
        <f t="shared" si="2"/>
        <v>6312420</v>
      </c>
      <c r="F67" s="274">
        <v>6312420</v>
      </c>
      <c r="G67" s="147"/>
      <c r="H67" s="147"/>
      <c r="I67" s="146"/>
      <c r="J67" s="147"/>
      <c r="K67" s="146"/>
      <c r="L67" s="146"/>
      <c r="M67" s="369">
        <f>F67-'Điều Trị TT6'!F67</f>
        <v>1087139</v>
      </c>
      <c r="N67" s="135"/>
    </row>
    <row r="68" spans="1:15" s="775" customFormat="1" ht="20.25" customHeight="1">
      <c r="A68" s="143">
        <v>49</v>
      </c>
      <c r="B68" s="26" t="s">
        <v>433</v>
      </c>
      <c r="C68" s="144" t="s">
        <v>567</v>
      </c>
      <c r="D68" s="145" t="s">
        <v>143</v>
      </c>
      <c r="E68" s="316">
        <f t="shared" si="2"/>
        <v>6631199.9999999991</v>
      </c>
      <c r="F68" s="274">
        <v>6631199.9999999991</v>
      </c>
      <c r="G68" s="147"/>
      <c r="H68" s="147"/>
      <c r="I68" s="146"/>
      <c r="J68" s="147"/>
      <c r="K68" s="146"/>
      <c r="L68" s="146"/>
      <c r="M68" s="369">
        <f>F68-'Điều Trị TT6'!F68</f>
        <v>1142039.9999999991</v>
      </c>
      <c r="N68" s="135"/>
    </row>
    <row r="69" spans="1:15" s="775" customFormat="1" ht="20.25" customHeight="1">
      <c r="A69" s="143">
        <v>50</v>
      </c>
      <c r="B69" s="114" t="s">
        <v>614</v>
      </c>
      <c r="C69" s="95" t="s">
        <v>613</v>
      </c>
      <c r="D69" s="145" t="s">
        <v>143</v>
      </c>
      <c r="E69" s="316">
        <f t="shared" si="2"/>
        <v>5757300.0000000009</v>
      </c>
      <c r="F69" s="274">
        <v>5757300.0000000009</v>
      </c>
      <c r="G69" s="147"/>
      <c r="H69" s="147"/>
      <c r="I69" s="146"/>
      <c r="J69" s="147"/>
      <c r="K69" s="146"/>
      <c r="L69" s="146"/>
      <c r="M69" s="369">
        <f>F69-'Điều Trị TT6'!F69</f>
        <v>991535.00000000093</v>
      </c>
      <c r="N69" s="135"/>
    </row>
    <row r="70" spans="1:15" s="775" customFormat="1" ht="20.25" customHeight="1">
      <c r="A70" s="143">
        <v>51</v>
      </c>
      <c r="B70" s="26" t="s">
        <v>88</v>
      </c>
      <c r="C70" s="144" t="s">
        <v>138</v>
      </c>
      <c r="D70" s="145" t="s">
        <v>143</v>
      </c>
      <c r="E70" s="316">
        <f t="shared" si="2"/>
        <v>11997360.000000002</v>
      </c>
      <c r="F70" s="274">
        <v>11997360.000000002</v>
      </c>
      <c r="G70" s="147"/>
      <c r="H70" s="147"/>
      <c r="I70" s="146"/>
      <c r="J70" s="147"/>
      <c r="K70" s="146"/>
      <c r="L70" s="146"/>
      <c r="M70" s="369">
        <f>F70-'Điều Trị TT6'!F70</f>
        <v>2066212.0000000019</v>
      </c>
      <c r="N70" s="135"/>
    </row>
    <row r="71" spans="1:15" s="336" customFormat="1" ht="20.25" customHeight="1">
      <c r="A71" s="143">
        <v>52</v>
      </c>
      <c r="B71" s="26" t="s">
        <v>89</v>
      </c>
      <c r="C71" s="329" t="s">
        <v>139</v>
      </c>
      <c r="D71" s="330" t="s">
        <v>143</v>
      </c>
      <c r="E71" s="803">
        <f t="shared" si="2"/>
        <v>0</v>
      </c>
      <c r="F71" s="331">
        <v>0</v>
      </c>
      <c r="G71" s="332"/>
      <c r="H71" s="332"/>
      <c r="I71" s="333"/>
      <c r="J71" s="332"/>
      <c r="K71" s="333"/>
      <c r="L71" s="333"/>
      <c r="M71" s="804">
        <f>F71-'Điều Trị TT5'!F71</f>
        <v>-7837549</v>
      </c>
      <c r="N71" s="335"/>
    </row>
    <row r="72" spans="1:15" s="775" customFormat="1" ht="20.25" customHeight="1">
      <c r="A72" s="143">
        <v>53</v>
      </c>
      <c r="B72" s="26" t="s">
        <v>90</v>
      </c>
      <c r="C72" s="144" t="s">
        <v>140</v>
      </c>
      <c r="D72" s="145" t="s">
        <v>143</v>
      </c>
      <c r="E72" s="316">
        <f t="shared" si="2"/>
        <v>8265420</v>
      </c>
      <c r="F72" s="274">
        <v>8265420</v>
      </c>
      <c r="G72" s="147"/>
      <c r="H72" s="147"/>
      <c r="I72" s="146"/>
      <c r="J72" s="147"/>
      <c r="K72" s="146"/>
      <c r="L72" s="146"/>
      <c r="M72" s="369">
        <f>F72-'Điều Trị TT6'!F72</f>
        <v>1423490</v>
      </c>
      <c r="N72" s="135"/>
    </row>
    <row r="73" spans="1:15" s="775" customFormat="1" ht="20.25" customHeight="1">
      <c r="A73" s="143">
        <v>54</v>
      </c>
      <c r="B73" s="26" t="s">
        <v>91</v>
      </c>
      <c r="C73" s="144" t="s">
        <v>141</v>
      </c>
      <c r="D73" s="145" t="s">
        <v>143</v>
      </c>
      <c r="E73" s="316">
        <f t="shared" si="2"/>
        <v>6715710</v>
      </c>
      <c r="F73" s="274">
        <v>6715710</v>
      </c>
      <c r="G73" s="147"/>
      <c r="H73" s="147"/>
      <c r="I73" s="146"/>
      <c r="J73" s="147"/>
      <c r="K73" s="146"/>
      <c r="L73" s="146"/>
      <c r="M73" s="369">
        <f>F73-'Điều Trị TT6'!F73</f>
        <v>1156594</v>
      </c>
      <c r="N73" s="135"/>
    </row>
    <row r="74" spans="1:15" s="775" customFormat="1" ht="20.25" customHeight="1">
      <c r="A74" s="143">
        <v>55</v>
      </c>
      <c r="B74" s="26" t="s">
        <v>92</v>
      </c>
      <c r="C74" s="144" t="s">
        <v>142</v>
      </c>
      <c r="D74" s="145" t="s">
        <v>143</v>
      </c>
      <c r="E74" s="316">
        <f t="shared" si="2"/>
        <v>8265420</v>
      </c>
      <c r="F74" s="274">
        <v>8265420</v>
      </c>
      <c r="G74" s="147"/>
      <c r="H74" s="147"/>
      <c r="I74" s="146"/>
      <c r="J74" s="147"/>
      <c r="K74" s="146"/>
      <c r="L74" s="146"/>
      <c r="M74" s="369">
        <f>F74-'Điều Trị TT6'!F74</f>
        <v>1423490</v>
      </c>
      <c r="N74" s="135"/>
    </row>
    <row r="75" spans="1:15" s="775" customFormat="1" ht="20.25" customHeight="1">
      <c r="A75" s="143">
        <v>56</v>
      </c>
      <c r="B75" s="26" t="s">
        <v>82</v>
      </c>
      <c r="C75" s="144" t="s">
        <v>132</v>
      </c>
      <c r="D75" s="39" t="s">
        <v>143</v>
      </c>
      <c r="E75" s="316">
        <f t="shared" si="2"/>
        <v>4844745</v>
      </c>
      <c r="F75" s="274">
        <v>4844745</v>
      </c>
      <c r="G75" s="147"/>
      <c r="H75" s="147"/>
      <c r="I75" s="146"/>
      <c r="J75" s="147"/>
      <c r="K75" s="146"/>
      <c r="L75" s="146"/>
      <c r="M75" s="369">
        <f>F75-'Điều Trị TT6'!F75</f>
        <v>834372</v>
      </c>
      <c r="N75" s="135"/>
    </row>
    <row r="76" spans="1:15" s="775" customFormat="1" ht="20.25" customHeight="1">
      <c r="A76" s="143">
        <v>57</v>
      </c>
      <c r="B76" s="26" t="s">
        <v>806</v>
      </c>
      <c r="C76" s="714" t="s">
        <v>807</v>
      </c>
      <c r="D76" s="39" t="s">
        <v>143</v>
      </c>
      <c r="E76" s="316">
        <f t="shared" si="2"/>
        <v>5397300</v>
      </c>
      <c r="F76" s="274">
        <v>5397300</v>
      </c>
      <c r="G76" s="147"/>
      <c r="H76" s="147"/>
      <c r="I76" s="146"/>
      <c r="J76" s="147"/>
      <c r="K76" s="146"/>
      <c r="L76" s="146"/>
      <c r="M76" s="369">
        <f>F76-'Điều Trị TT6'!F76</f>
        <v>929538</v>
      </c>
      <c r="N76" s="135"/>
    </row>
    <row r="77" spans="1:15" ht="18.75" customHeight="1">
      <c r="A77" s="143"/>
      <c r="B77" s="866" t="s">
        <v>378</v>
      </c>
      <c r="C77" s="867"/>
      <c r="D77" s="868"/>
      <c r="E77" s="46">
        <v>0</v>
      </c>
      <c r="F77" s="46"/>
      <c r="G77" s="46"/>
      <c r="H77" s="46"/>
      <c r="I77" s="46"/>
      <c r="J77" s="46"/>
      <c r="K77" s="46"/>
      <c r="L77" s="46"/>
      <c r="M77" s="439"/>
      <c r="N77" s="135"/>
      <c r="O77" s="598"/>
    </row>
    <row r="78" spans="1:15" s="249" customFormat="1" ht="21.75" customHeight="1">
      <c r="A78" s="893" t="s">
        <v>865</v>
      </c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135"/>
    </row>
    <row r="79" spans="1:15" ht="19.5" customHeight="1">
      <c r="A79" s="828" t="s">
        <v>864</v>
      </c>
      <c r="B79" s="828"/>
      <c r="C79" s="828"/>
      <c r="D79" s="828"/>
      <c r="E79" s="829"/>
      <c r="F79" s="829"/>
      <c r="G79" s="829"/>
      <c r="H79" s="829"/>
      <c r="I79" s="829"/>
      <c r="J79" s="829"/>
      <c r="K79" s="829"/>
      <c r="L79" s="829"/>
      <c r="M79" s="829"/>
      <c r="N79" s="135"/>
    </row>
    <row r="80" spans="1:15" ht="15" customHeight="1">
      <c r="A80" s="370">
        <v>1</v>
      </c>
      <c r="B80" s="374" t="s">
        <v>693</v>
      </c>
      <c r="C80" s="40">
        <v>32201261</v>
      </c>
      <c r="D80" s="773"/>
      <c r="E80" s="774"/>
      <c r="F80" s="774"/>
      <c r="G80" s="774"/>
      <c r="H80" s="774"/>
      <c r="I80" s="774"/>
      <c r="J80" s="774"/>
      <c r="K80" s="774"/>
      <c r="L80" s="774"/>
      <c r="M80" s="774"/>
      <c r="N80" s="368"/>
    </row>
    <row r="81" spans="1:14" ht="15" customHeight="1">
      <c r="A81" s="370">
        <v>2</v>
      </c>
      <c r="B81" s="375" t="s">
        <v>683</v>
      </c>
      <c r="C81" s="40">
        <v>1148245</v>
      </c>
      <c r="D81" s="773"/>
      <c r="E81" s="774"/>
      <c r="F81" s="774"/>
      <c r="G81" s="774"/>
      <c r="H81" s="774"/>
      <c r="I81" s="774"/>
      <c r="J81" s="774"/>
      <c r="K81" s="774"/>
      <c r="L81" s="774"/>
      <c r="M81" s="774"/>
      <c r="N81" s="368"/>
    </row>
    <row r="82" spans="1:14" ht="15" customHeight="1">
      <c r="A82" s="370">
        <v>3</v>
      </c>
      <c r="B82" s="375" t="s">
        <v>685</v>
      </c>
      <c r="C82" s="40">
        <v>3475250.0000000037</v>
      </c>
      <c r="D82" s="773"/>
      <c r="E82" s="774"/>
      <c r="F82" s="774"/>
      <c r="G82" s="774"/>
      <c r="H82" s="774"/>
      <c r="I82" s="774"/>
      <c r="J82" s="774"/>
      <c r="K82" s="774"/>
      <c r="L82" s="774"/>
      <c r="M82" s="774"/>
      <c r="N82" s="368"/>
    </row>
    <row r="83" spans="1:14" ht="17.25" customHeight="1">
      <c r="A83" s="370">
        <v>4</v>
      </c>
      <c r="B83" s="375" t="s">
        <v>686</v>
      </c>
      <c r="C83" s="40">
        <v>1581000</v>
      </c>
      <c r="D83" s="773"/>
      <c r="E83" s="774"/>
      <c r="F83" s="774"/>
      <c r="G83" s="774"/>
      <c r="H83" s="774"/>
      <c r="I83" s="774"/>
      <c r="J83" s="774"/>
      <c r="K83" s="774"/>
      <c r="L83" s="774"/>
      <c r="M83" s="774"/>
      <c r="N83" s="368"/>
    </row>
    <row r="84" spans="1:14" ht="17.25" customHeight="1">
      <c r="A84" s="370">
        <v>5</v>
      </c>
      <c r="B84" s="375" t="s">
        <v>678</v>
      </c>
      <c r="C84" s="40">
        <v>13430207.800000012</v>
      </c>
      <c r="D84" s="773"/>
      <c r="E84" s="774"/>
      <c r="F84" s="774"/>
      <c r="G84" s="774"/>
      <c r="H84" s="774"/>
      <c r="I84" s="774"/>
      <c r="J84" s="774"/>
      <c r="K84" s="774"/>
      <c r="L84" s="774"/>
      <c r="M84" s="774"/>
      <c r="N84" s="368"/>
    </row>
    <row r="85" spans="1:14" ht="17.25" customHeight="1">
      <c r="A85" s="370">
        <v>6</v>
      </c>
      <c r="B85" s="375" t="s">
        <v>694</v>
      </c>
      <c r="C85" s="40">
        <v>-168000.00000000023</v>
      </c>
      <c r="D85" s="773"/>
      <c r="E85" s="774"/>
      <c r="F85" s="774"/>
      <c r="G85" s="774"/>
      <c r="H85" s="774"/>
      <c r="I85" s="774"/>
      <c r="J85" s="774"/>
      <c r="K85" s="774"/>
      <c r="L85" s="774"/>
      <c r="M85" s="774"/>
      <c r="N85" s="368"/>
    </row>
    <row r="86" spans="1:14" ht="17.25" customHeight="1">
      <c r="A86" s="370">
        <v>7</v>
      </c>
      <c r="B86" s="375" t="s">
        <v>687</v>
      </c>
      <c r="C86" s="40">
        <v>306983.48999999976</v>
      </c>
      <c r="D86" s="773"/>
      <c r="E86" s="774"/>
      <c r="F86" s="774"/>
      <c r="G86" s="774"/>
      <c r="H86" s="774"/>
      <c r="I86" s="774"/>
      <c r="J86" s="774"/>
      <c r="K86" s="774"/>
      <c r="L86" s="774"/>
      <c r="M86" s="774"/>
      <c r="N86" s="368"/>
    </row>
    <row r="87" spans="1:14" ht="17.25" customHeight="1">
      <c r="A87" s="370">
        <v>8</v>
      </c>
      <c r="B87" s="375" t="s">
        <v>695</v>
      </c>
      <c r="C87" s="147">
        <v>0</v>
      </c>
      <c r="D87" s="773"/>
      <c r="E87" s="774"/>
      <c r="F87" s="774"/>
      <c r="G87" s="774"/>
      <c r="H87" s="774"/>
      <c r="I87" s="774"/>
      <c r="J87" s="774"/>
      <c r="K87" s="774"/>
      <c r="L87" s="774"/>
      <c r="M87" s="774"/>
      <c r="N87" s="368"/>
    </row>
    <row r="88" spans="1:14" ht="19.5" customHeight="1">
      <c r="A88" s="773"/>
      <c r="B88" s="773"/>
      <c r="C88" s="440"/>
      <c r="D88" s="440"/>
      <c r="E88" s="774"/>
      <c r="F88" s="774"/>
      <c r="G88" s="774"/>
      <c r="H88" s="774"/>
      <c r="I88" s="774"/>
      <c r="J88" s="774"/>
      <c r="K88" s="774"/>
      <c r="L88" s="774"/>
      <c r="M88" s="774"/>
      <c r="N88" s="368"/>
    </row>
    <row r="89" spans="1:14" ht="23.25" customHeight="1">
      <c r="A89" s="773"/>
      <c r="B89" s="773"/>
      <c r="C89" s="773"/>
      <c r="D89" s="773"/>
      <c r="E89" s="774"/>
      <c r="F89" s="774"/>
      <c r="G89" s="774"/>
      <c r="H89" s="774"/>
      <c r="I89" s="774"/>
      <c r="J89" s="774"/>
      <c r="K89" s="774"/>
      <c r="L89" s="774"/>
      <c r="M89" s="774"/>
      <c r="N89" s="368"/>
    </row>
    <row r="90" spans="1:14" ht="18.75" customHeight="1">
      <c r="A90" s="17"/>
      <c r="B90" s="17"/>
      <c r="C90" s="377"/>
      <c r="D90" s="17"/>
      <c r="E90" s="17"/>
      <c r="F90" s="17"/>
      <c r="G90" s="17"/>
      <c r="H90" s="848" t="s">
        <v>729</v>
      </c>
      <c r="I90" s="848"/>
      <c r="J90" s="848"/>
      <c r="K90" s="848"/>
      <c r="L90" s="848"/>
      <c r="M90" s="848"/>
      <c r="N90" s="6"/>
    </row>
    <row r="91" spans="1:14" ht="15.4" customHeight="1">
      <c r="A91" s="812" t="s">
        <v>19</v>
      </c>
      <c r="B91" s="812"/>
      <c r="C91" s="812"/>
      <c r="E91" s="812" t="s">
        <v>20</v>
      </c>
      <c r="F91" s="812"/>
      <c r="G91" s="2"/>
      <c r="H91" s="812" t="s">
        <v>21</v>
      </c>
      <c r="I91" s="812"/>
      <c r="J91" s="812"/>
      <c r="K91" s="812"/>
      <c r="L91" s="812"/>
      <c r="M91" s="812"/>
      <c r="N91" s="6"/>
    </row>
    <row r="92" spans="1:14" ht="15.4" customHeight="1">
      <c r="A92" s="7"/>
      <c r="B92" s="3"/>
      <c r="C92" s="13"/>
      <c r="E92" s="3"/>
      <c r="F92" s="3"/>
      <c r="G92" s="3"/>
      <c r="I92" s="3"/>
      <c r="J92" s="7"/>
      <c r="K92" s="3"/>
      <c r="L92" s="3"/>
      <c r="M92" s="164"/>
      <c r="N92" s="6"/>
    </row>
    <row r="93" spans="1:14" ht="40.5" customHeight="1">
      <c r="A93" s="7"/>
      <c r="B93" s="7"/>
      <c r="E93" s="7"/>
      <c r="F93" s="7"/>
      <c r="G93" s="7"/>
      <c r="H93" s="7"/>
      <c r="I93" s="7"/>
      <c r="J93" s="7"/>
      <c r="K93" s="7"/>
      <c r="L93" s="7"/>
      <c r="M93" s="153"/>
      <c r="N93" s="6"/>
    </row>
    <row r="94" spans="1:14" ht="18" customHeight="1">
      <c r="A94" s="841" t="s">
        <v>568</v>
      </c>
      <c r="B94" s="841"/>
      <c r="C94" s="841"/>
      <c r="E94" s="841" t="s">
        <v>149</v>
      </c>
      <c r="F94" s="841"/>
      <c r="G94" s="19"/>
      <c r="H94" s="841" t="s">
        <v>43</v>
      </c>
      <c r="I94" s="841"/>
      <c r="J94" s="841"/>
      <c r="K94" s="841"/>
      <c r="L94" s="841"/>
      <c r="M94" s="841"/>
      <c r="N94" s="6"/>
    </row>
    <row r="95" spans="1:14" ht="6.75" customHeight="1">
      <c r="A95" s="5"/>
      <c r="B95" s="5"/>
      <c r="C95" s="5"/>
      <c r="D95" s="4"/>
      <c r="E95" s="5"/>
      <c r="F95" s="5"/>
      <c r="G95" s="5"/>
      <c r="I95" s="2"/>
      <c r="J95" s="5"/>
      <c r="K95" s="5"/>
      <c r="L95" s="5"/>
      <c r="M95" s="164"/>
      <c r="N95" s="6"/>
    </row>
    <row r="96" spans="1:14" ht="26.25" customHeight="1">
      <c r="A96" s="849" t="s">
        <v>22</v>
      </c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6"/>
    </row>
    <row r="97" spans="1:14" ht="15.4" customHeight="1">
      <c r="A97" s="5"/>
      <c r="B97" s="5"/>
      <c r="C97" s="5"/>
      <c r="D97" s="5"/>
      <c r="E97" s="5"/>
      <c r="F97" s="5"/>
      <c r="G97" s="850" t="s">
        <v>24</v>
      </c>
      <c r="H97" s="850"/>
      <c r="I97" s="850"/>
      <c r="J97" s="850"/>
      <c r="K97" s="850"/>
      <c r="L97" s="850"/>
      <c r="M97" s="850"/>
      <c r="N97" s="6"/>
    </row>
    <row r="98" spans="1:14" ht="15.75" customHeight="1">
      <c r="A98" s="7"/>
      <c r="B98" s="812" t="s">
        <v>23</v>
      </c>
      <c r="C98" s="812"/>
      <c r="D98" s="812"/>
      <c r="E98" s="7"/>
      <c r="F98" s="7"/>
      <c r="G98" s="812" t="s">
        <v>39</v>
      </c>
      <c r="H98" s="812"/>
      <c r="I98" s="812"/>
      <c r="J98" s="812"/>
      <c r="K98" s="812"/>
      <c r="L98" s="812"/>
      <c r="M98" s="812"/>
      <c r="N98" s="6"/>
    </row>
    <row r="99" spans="1:14" ht="18.75" customHeight="1">
      <c r="A99" s="2"/>
      <c r="B99" s="812"/>
      <c r="C99" s="812"/>
      <c r="D99" s="812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2.75" customHeight="1">
      <c r="A100" s="7"/>
      <c r="B100" s="7"/>
      <c r="C100" s="7"/>
      <c r="D100" s="7"/>
      <c r="E100" s="7"/>
      <c r="F100" s="7"/>
      <c r="G100" s="812"/>
      <c r="H100" s="812"/>
      <c r="I100" s="812"/>
      <c r="J100" s="812"/>
      <c r="K100" s="812"/>
      <c r="L100" s="812"/>
      <c r="M100" s="812"/>
      <c r="N100" s="6"/>
    </row>
    <row r="101" spans="1:14" ht="15.4" customHeight="1">
      <c r="A101" s="809"/>
      <c r="B101" s="809"/>
      <c r="C101" s="809"/>
      <c r="D101" s="809"/>
      <c r="E101" s="809"/>
      <c r="F101" s="809"/>
      <c r="G101" s="809"/>
      <c r="H101" s="809"/>
      <c r="I101" s="851"/>
      <c r="J101" s="851"/>
      <c r="K101" s="851"/>
      <c r="L101" s="851"/>
      <c r="M101" s="851"/>
      <c r="N101" s="6"/>
    </row>
    <row r="102" spans="1:14">
      <c r="D102" s="250" t="s">
        <v>423</v>
      </c>
    </row>
  </sheetData>
  <mergeCells count="42"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  <mergeCell ref="A79:D79"/>
    <mergeCell ref="E79:M79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7:D77"/>
    <mergeCell ref="A78:M78"/>
    <mergeCell ref="H90:M90"/>
    <mergeCell ref="A91:C91"/>
    <mergeCell ref="E91:F91"/>
    <mergeCell ref="H91:M91"/>
    <mergeCell ref="A94:C94"/>
    <mergeCell ref="E94:F94"/>
    <mergeCell ref="H94:M94"/>
    <mergeCell ref="A96:M96"/>
    <mergeCell ref="G97:M97"/>
    <mergeCell ref="B98:D99"/>
    <mergeCell ref="G98:M100"/>
    <mergeCell ref="A101:H101"/>
    <mergeCell ref="I101:M101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FF0000"/>
  </sheetPr>
  <dimension ref="A1:P102"/>
  <sheetViews>
    <sheetView showGridLines="0" topLeftCell="A8" workbookViewId="0">
      <selection activeCell="A78" sqref="A78:M78"/>
    </sheetView>
  </sheetViews>
  <sheetFormatPr defaultRowHeight="15.75"/>
  <cols>
    <col min="1" max="1" width="6.6640625" style="735" customWidth="1"/>
    <col min="2" max="2" width="32.5" style="735" customWidth="1"/>
    <col min="3" max="3" width="19.1640625" style="8" customWidth="1"/>
    <col min="4" max="4" width="36" style="735" customWidth="1"/>
    <col min="5" max="5" width="14.5" style="735" customWidth="1"/>
    <col min="6" max="6" width="15.83203125" style="735" bestFit="1" customWidth="1"/>
    <col min="7" max="7" width="15.1640625" style="735" bestFit="1" customWidth="1"/>
    <col min="8" max="11" width="10.5" style="735" customWidth="1"/>
    <col min="12" max="12" width="11.83203125" style="735" customWidth="1"/>
    <col min="13" max="13" width="16.1640625" style="152" customWidth="1"/>
    <col min="14" max="14" width="15.6640625" style="735" customWidth="1"/>
    <col min="15" max="16384" width="9.33203125" style="735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834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847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738" t="s">
        <v>17</v>
      </c>
      <c r="D16" s="738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739">
        <v>1</v>
      </c>
      <c r="B17" s="739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SUM(E20:E76)</f>
        <v>414384115</v>
      </c>
      <c r="F18" s="32">
        <f>SUM(F20:F76)</f>
        <v>414384115</v>
      </c>
      <c r="G18" s="32">
        <f t="shared" ref="G18:M18" si="0">SUM(G20:G76)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6246665</v>
      </c>
      <c r="N18" s="136">
        <f>412101435+2282680</f>
        <v>414384115</v>
      </c>
    </row>
    <row r="19" spans="1:14">
      <c r="A19" s="34" t="s">
        <v>25</v>
      </c>
      <c r="B19" s="814" t="s">
        <v>26</v>
      </c>
      <c r="C19" s="815"/>
      <c r="D19" s="816"/>
      <c r="E19" s="35">
        <f>SUM(E20:E76)</f>
        <v>414384115</v>
      </c>
      <c r="F19" s="35">
        <f>SUM(F20:F76)</f>
        <v>414384115</v>
      </c>
      <c r="G19" s="35">
        <f t="shared" ref="G19:L19" si="1">SUM(G20:G76)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SUM(M20:M76)</f>
        <v>6246665</v>
      </c>
      <c r="N19" s="10"/>
    </row>
    <row r="20" spans="1:14" s="743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6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>
        <f>F20-'Điều Trị TT5'!F20</f>
        <v>0</v>
      </c>
      <c r="N20" s="135"/>
    </row>
    <row r="21" spans="1:14" s="743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>
        <f>F21-'Điều Trị TT5'!F21</f>
        <v>0</v>
      </c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8852314</v>
      </c>
      <c r="F22" s="43">
        <v>8852314</v>
      </c>
      <c r="G22" s="43"/>
      <c r="H22" s="43"/>
      <c r="I22" s="44"/>
      <c r="J22" s="44"/>
      <c r="K22" s="44"/>
      <c r="L22" s="44"/>
      <c r="M22" s="369">
        <f>F22-'Điều Trị TT5'!F22</f>
        <v>0</v>
      </c>
      <c r="N22" s="11"/>
    </row>
    <row r="23" spans="1:14" s="743" customFormat="1" ht="20.25" customHeight="1">
      <c r="A23" s="143">
        <v>4</v>
      </c>
      <c r="B23" s="92" t="s">
        <v>359</v>
      </c>
      <c r="C23" s="95" t="s">
        <v>372</v>
      </c>
      <c r="D23" s="39" t="s">
        <v>143</v>
      </c>
      <c r="E23" s="316">
        <f t="shared" si="2"/>
        <v>6822785</v>
      </c>
      <c r="F23" s="274">
        <v>6822785</v>
      </c>
      <c r="G23" s="147"/>
      <c r="H23" s="147"/>
      <c r="I23" s="146"/>
      <c r="J23" s="146"/>
      <c r="K23" s="146"/>
      <c r="L23" s="146"/>
      <c r="M23" s="369">
        <f>F23-'Điều Trị TT5'!F23</f>
        <v>0</v>
      </c>
      <c r="N23" s="135"/>
    </row>
    <row r="24" spans="1:14" s="743" customFormat="1" ht="20.25" customHeight="1">
      <c r="A24" s="143">
        <v>5</v>
      </c>
      <c r="B24" s="27" t="s">
        <v>46</v>
      </c>
      <c r="C24" s="144" t="s">
        <v>96</v>
      </c>
      <c r="D24" s="145" t="s">
        <v>143</v>
      </c>
      <c r="E24" s="316">
        <f t="shared" si="2"/>
        <v>9981957</v>
      </c>
      <c r="F24" s="274">
        <v>9981957</v>
      </c>
      <c r="G24" s="147"/>
      <c r="H24" s="147"/>
      <c r="I24" s="146"/>
      <c r="J24" s="146"/>
      <c r="K24" s="146"/>
      <c r="L24" s="146"/>
      <c r="M24" s="369">
        <f>F24-'Điều Trị TT5'!F24</f>
        <v>0</v>
      </c>
      <c r="N24" s="135"/>
    </row>
    <row r="25" spans="1:14" s="743" customFormat="1" ht="20.25" customHeight="1">
      <c r="A25" s="143">
        <v>6</v>
      </c>
      <c r="B25" s="27" t="s">
        <v>47</v>
      </c>
      <c r="C25" s="144" t="s">
        <v>97</v>
      </c>
      <c r="D25" s="145" t="s">
        <v>143</v>
      </c>
      <c r="E25" s="316">
        <f t="shared" si="2"/>
        <v>8327014</v>
      </c>
      <c r="F25" s="274">
        <v>8327014</v>
      </c>
      <c r="G25" s="147"/>
      <c r="H25" s="147"/>
      <c r="I25" s="146"/>
      <c r="J25" s="146"/>
      <c r="K25" s="146"/>
      <c r="L25" s="146"/>
      <c r="M25" s="369">
        <f>F25-'Điều Trị TT5'!F25</f>
        <v>0</v>
      </c>
      <c r="N25" s="135"/>
    </row>
    <row r="26" spans="1:14" s="743" customFormat="1" ht="20.25" customHeight="1">
      <c r="A26" s="143">
        <v>7</v>
      </c>
      <c r="B26" s="26" t="s">
        <v>48</v>
      </c>
      <c r="C26" s="144" t="s">
        <v>98</v>
      </c>
      <c r="D26" s="145" t="s">
        <v>143</v>
      </c>
      <c r="E26" s="316">
        <f t="shared" si="2"/>
        <v>8220479</v>
      </c>
      <c r="F26" s="274">
        <v>8220479</v>
      </c>
      <c r="G26" s="147"/>
      <c r="H26" s="147"/>
      <c r="I26" s="146"/>
      <c r="J26" s="147"/>
      <c r="K26" s="146"/>
      <c r="L26" s="146"/>
      <c r="M26" s="369">
        <f>F26-'Điều Trị TT5'!F26</f>
        <v>0</v>
      </c>
      <c r="N26" s="135"/>
    </row>
    <row r="27" spans="1:14" s="743" customFormat="1" ht="20.25" customHeight="1">
      <c r="A27" s="143">
        <v>8</v>
      </c>
      <c r="B27" s="26" t="s">
        <v>52</v>
      </c>
      <c r="C27" s="144" t="s">
        <v>102</v>
      </c>
      <c r="D27" s="145" t="s">
        <v>143</v>
      </c>
      <c r="E27" s="316">
        <f t="shared" si="2"/>
        <v>6190950</v>
      </c>
      <c r="F27" s="274">
        <v>6190950</v>
      </c>
      <c r="G27" s="147"/>
      <c r="H27" s="147"/>
      <c r="I27" s="146"/>
      <c r="J27" s="147"/>
      <c r="K27" s="146"/>
      <c r="L27" s="146"/>
      <c r="M27" s="369">
        <f>F27-'Điều Trị TT5'!F27</f>
        <v>0</v>
      </c>
      <c r="N27" s="135"/>
    </row>
    <row r="28" spans="1:14" s="12" customFormat="1" ht="20.25" customHeight="1">
      <c r="A28" s="143">
        <v>9</v>
      </c>
      <c r="B28" s="314" t="s">
        <v>661</v>
      </c>
      <c r="C28" s="42">
        <v>5495215030389</v>
      </c>
      <c r="D28" s="142" t="s">
        <v>143</v>
      </c>
      <c r="E28" s="44">
        <f t="shared" si="2"/>
        <v>4927281</v>
      </c>
      <c r="F28" s="43">
        <v>4927281</v>
      </c>
      <c r="G28" s="43"/>
      <c r="H28" s="43"/>
      <c r="I28" s="44"/>
      <c r="J28" s="43"/>
      <c r="K28" s="44"/>
      <c r="L28" s="44"/>
      <c r="M28" s="369">
        <f>F28-'Điều Trị TT5'!F28</f>
        <v>0</v>
      </c>
      <c r="N28" s="11"/>
    </row>
    <row r="29" spans="1:14" s="12" customFormat="1" ht="20.25" customHeight="1">
      <c r="A29" s="143">
        <v>10</v>
      </c>
      <c r="B29" s="314" t="s">
        <v>672</v>
      </c>
      <c r="C29" s="42">
        <v>5495215033329</v>
      </c>
      <c r="D29" s="142" t="s">
        <v>143</v>
      </c>
      <c r="E29" s="44">
        <f t="shared" si="2"/>
        <v>4010372</v>
      </c>
      <c r="F29" s="43">
        <v>4010372</v>
      </c>
      <c r="G29" s="43"/>
      <c r="H29" s="43"/>
      <c r="I29" s="44"/>
      <c r="J29" s="43"/>
      <c r="K29" s="44"/>
      <c r="L29" s="44"/>
      <c r="M29" s="369">
        <f>F29-'Điều Trị TT5'!F29</f>
        <v>0</v>
      </c>
      <c r="N29" s="11"/>
    </row>
    <row r="30" spans="1:14" s="793" customFormat="1" ht="20.25" customHeight="1">
      <c r="A30" s="785">
        <v>12</v>
      </c>
      <c r="B30" s="786" t="s">
        <v>53</v>
      </c>
      <c r="C30" s="787" t="s">
        <v>103</v>
      </c>
      <c r="D30" s="788" t="s">
        <v>143</v>
      </c>
      <c r="E30" s="789">
        <f t="shared" si="2"/>
        <v>8686888</v>
      </c>
      <c r="F30" s="790">
        <v>8686888</v>
      </c>
      <c r="G30" s="790"/>
      <c r="H30" s="790"/>
      <c r="I30" s="789"/>
      <c r="J30" s="790"/>
      <c r="K30" s="789"/>
      <c r="L30" s="789"/>
      <c r="M30" s="791">
        <f>F30-'Điều Trị TT5'!F31</f>
        <v>0</v>
      </c>
      <c r="N30" s="792"/>
    </row>
    <row r="31" spans="1:14" s="743" customFormat="1" ht="20.25" customHeight="1">
      <c r="A31" s="143">
        <v>13</v>
      </c>
      <c r="B31" s="26" t="s">
        <v>54</v>
      </c>
      <c r="C31" s="144" t="s">
        <v>104</v>
      </c>
      <c r="D31" s="145" t="s">
        <v>143</v>
      </c>
      <c r="E31" s="316">
        <f t="shared" si="2"/>
        <v>7139931</v>
      </c>
      <c r="F31" s="274">
        <v>7139931</v>
      </c>
      <c r="G31" s="147"/>
      <c r="H31" s="147"/>
      <c r="I31" s="146"/>
      <c r="J31" s="147"/>
      <c r="K31" s="146"/>
      <c r="L31" s="146"/>
      <c r="M31" s="369">
        <f>F31-'Điều Trị TT5'!F32</f>
        <v>0</v>
      </c>
      <c r="N31" s="135"/>
    </row>
    <row r="32" spans="1:14" s="743" customFormat="1" ht="20.25" customHeight="1">
      <c r="A32" s="143">
        <v>14</v>
      </c>
      <c r="B32" s="26" t="s">
        <v>56</v>
      </c>
      <c r="C32" s="144" t="s">
        <v>106</v>
      </c>
      <c r="D32" s="145" t="s">
        <v>143</v>
      </c>
      <c r="E32" s="316">
        <f t="shared" si="2"/>
        <v>6546390</v>
      </c>
      <c r="F32" s="274">
        <f>6546390</f>
        <v>6546390</v>
      </c>
      <c r="G32" s="147"/>
      <c r="H32" s="147"/>
      <c r="I32" s="146"/>
      <c r="J32" s="147"/>
      <c r="K32" s="146"/>
      <c r="L32" s="146"/>
      <c r="M32" s="369">
        <f>F32-'Điều Trị TT5'!F33</f>
        <v>0</v>
      </c>
      <c r="N32" s="135"/>
    </row>
    <row r="33" spans="1:14" s="12" customFormat="1" ht="20.25" customHeight="1">
      <c r="A33" s="143">
        <v>15</v>
      </c>
      <c r="B33" s="96" t="s">
        <v>591</v>
      </c>
      <c r="C33" s="95" t="s">
        <v>596</v>
      </c>
      <c r="D33" s="142" t="s">
        <v>143</v>
      </c>
      <c r="E33" s="44">
        <f t="shared" si="2"/>
        <v>5672281</v>
      </c>
      <c r="F33" s="43">
        <v>5672281</v>
      </c>
      <c r="G33" s="43"/>
      <c r="H33" s="43"/>
      <c r="I33" s="44"/>
      <c r="J33" s="43"/>
      <c r="K33" s="44"/>
      <c r="L33" s="44"/>
      <c r="M33" s="369">
        <f>F33-'Điều Trị TT5'!F34</f>
        <v>0</v>
      </c>
      <c r="N33" s="11"/>
    </row>
    <row r="34" spans="1:14" s="12" customFormat="1" ht="20.25" customHeight="1">
      <c r="A34" s="143">
        <v>17</v>
      </c>
      <c r="B34" s="26" t="s">
        <v>735</v>
      </c>
      <c r="C34" s="144">
        <v>5495215033437</v>
      </c>
      <c r="D34" s="39" t="s">
        <v>143</v>
      </c>
      <c r="E34" s="316">
        <f>F34</f>
        <v>3265670</v>
      </c>
      <c r="F34" s="274">
        <v>3265670</v>
      </c>
      <c r="G34" s="43"/>
      <c r="H34" s="43"/>
      <c r="I34" s="44"/>
      <c r="J34" s="43"/>
      <c r="K34" s="44"/>
      <c r="L34" s="44"/>
      <c r="M34" s="369">
        <f>F34-'Điều Trị TT5'!F36</f>
        <v>0</v>
      </c>
      <c r="N34" s="11"/>
    </row>
    <row r="35" spans="1:14" s="12" customFormat="1" ht="20.25" customHeight="1">
      <c r="A35" s="143">
        <v>16</v>
      </c>
      <c r="B35" s="114" t="s">
        <v>673</v>
      </c>
      <c r="C35" s="95" t="s">
        <v>675</v>
      </c>
      <c r="D35" s="39" t="s">
        <v>143</v>
      </c>
      <c r="E35" s="316">
        <f>F35</f>
        <v>3638021</v>
      </c>
      <c r="F35" s="274">
        <v>3638021</v>
      </c>
      <c r="G35" s="43"/>
      <c r="H35" s="43"/>
      <c r="I35" s="44"/>
      <c r="J35" s="43"/>
      <c r="K35" s="44"/>
      <c r="L35" s="44"/>
      <c r="M35" s="369">
        <f>F35-'Điều Trị TT5'!F35</f>
        <v>0</v>
      </c>
      <c r="N35" s="11"/>
    </row>
    <row r="36" spans="1:14" s="12" customFormat="1" ht="20.25" customHeight="1">
      <c r="A36" s="143">
        <v>18</v>
      </c>
      <c r="B36" s="114" t="s">
        <v>622</v>
      </c>
      <c r="C36" s="95" t="s">
        <v>623</v>
      </c>
      <c r="D36" s="39" t="s">
        <v>143</v>
      </c>
      <c r="E36" s="316">
        <f>F36</f>
        <v>4927281</v>
      </c>
      <c r="F36" s="43">
        <v>4927281</v>
      </c>
      <c r="G36" s="43"/>
      <c r="H36" s="43"/>
      <c r="I36" s="44"/>
      <c r="J36" s="43"/>
      <c r="K36" s="44"/>
      <c r="L36" s="44"/>
      <c r="M36" s="369">
        <f>F36-'Điều Trị TT5'!F37</f>
        <v>0</v>
      </c>
      <c r="N36" s="11"/>
    </row>
    <row r="37" spans="1:14" s="12" customFormat="1" ht="20.25" customHeight="1">
      <c r="A37" s="143">
        <v>19</v>
      </c>
      <c r="B37" s="114" t="s">
        <v>654</v>
      </c>
      <c r="C37" s="95" t="s">
        <v>655</v>
      </c>
      <c r="D37" s="39" t="s">
        <v>143</v>
      </c>
      <c r="E37" s="316">
        <f>F37</f>
        <v>4927281</v>
      </c>
      <c r="F37" s="43">
        <v>4927281</v>
      </c>
      <c r="G37" s="43"/>
      <c r="H37" s="43"/>
      <c r="I37" s="44"/>
      <c r="J37" s="43"/>
      <c r="K37" s="44"/>
      <c r="L37" s="44"/>
      <c r="M37" s="369">
        <f>F37-'Điều Trị TT5'!F38</f>
        <v>447000</v>
      </c>
      <c r="N37" s="11"/>
    </row>
    <row r="38" spans="1:14" s="12" customFormat="1" ht="20.25" customHeight="1">
      <c r="A38" s="143">
        <v>20</v>
      </c>
      <c r="B38" s="26" t="s">
        <v>49</v>
      </c>
      <c r="C38" s="144" t="s">
        <v>99</v>
      </c>
      <c r="D38" s="145" t="s">
        <v>143</v>
      </c>
      <c r="E38" s="316">
        <f t="shared" si="2"/>
        <v>10711983</v>
      </c>
      <c r="F38" s="274">
        <v>10711983</v>
      </c>
      <c r="G38" s="43"/>
      <c r="H38" s="43"/>
      <c r="I38" s="44"/>
      <c r="J38" s="43"/>
      <c r="K38" s="44"/>
      <c r="L38" s="44"/>
      <c r="M38" s="369">
        <f>F38-'Điều Trị TT5'!F39</f>
        <v>0</v>
      </c>
      <c r="N38" s="11"/>
    </row>
    <row r="39" spans="1:14" s="743" customFormat="1" ht="20.25" customHeight="1">
      <c r="A39" s="143">
        <v>21</v>
      </c>
      <c r="B39" s="96" t="s">
        <v>60</v>
      </c>
      <c r="C39" s="95" t="s">
        <v>110</v>
      </c>
      <c r="D39" s="145" t="s">
        <v>143</v>
      </c>
      <c r="E39" s="316">
        <f t="shared" si="2"/>
        <v>9105465</v>
      </c>
      <c r="F39" s="274">
        <f>6822785+2282680</f>
        <v>9105465</v>
      </c>
      <c r="G39" s="147"/>
      <c r="H39" s="147"/>
      <c r="I39" s="146"/>
      <c r="J39" s="147"/>
      <c r="K39" s="146"/>
      <c r="L39" s="146"/>
      <c r="M39" s="369">
        <f>F39-'Điều Trị TT5'!F40</f>
        <v>4565359</v>
      </c>
      <c r="N39" s="135"/>
    </row>
    <row r="40" spans="1:14" s="743" customFormat="1" ht="20.25" customHeight="1">
      <c r="A40" s="143">
        <v>22</v>
      </c>
      <c r="B40" s="26" t="s">
        <v>58</v>
      </c>
      <c r="C40" s="144" t="s">
        <v>108</v>
      </c>
      <c r="D40" s="145" t="s">
        <v>143</v>
      </c>
      <c r="E40" s="316">
        <f t="shared" si="2"/>
        <v>8625014</v>
      </c>
      <c r="F40" s="274">
        <v>8625014</v>
      </c>
      <c r="G40" s="147"/>
      <c r="H40" s="147"/>
      <c r="I40" s="146"/>
      <c r="J40" s="147"/>
      <c r="K40" s="146"/>
      <c r="L40" s="146"/>
      <c r="M40" s="369">
        <f>F40-'Điều Trị TT5'!F41</f>
        <v>0</v>
      </c>
      <c r="N40" s="135"/>
    </row>
    <row r="41" spans="1:14" s="12" customFormat="1" ht="20.25" customHeight="1">
      <c r="A41" s="143">
        <v>23</v>
      </c>
      <c r="B41" s="314" t="s">
        <v>59</v>
      </c>
      <c r="C41" s="42" t="s">
        <v>109</v>
      </c>
      <c r="D41" s="142" t="s">
        <v>143</v>
      </c>
      <c r="E41" s="44">
        <f t="shared" si="2"/>
        <v>6190950</v>
      </c>
      <c r="F41" s="43">
        <v>6190950</v>
      </c>
      <c r="G41" s="43"/>
      <c r="H41" s="43"/>
      <c r="I41" s="44"/>
      <c r="J41" s="43"/>
      <c r="K41" s="44"/>
      <c r="L41" s="44"/>
      <c r="M41" s="369">
        <f>F41-'Điều Trị TT5'!F42</f>
        <v>0</v>
      </c>
      <c r="N41" s="11"/>
    </row>
    <row r="42" spans="1:14" s="743" customFormat="1" ht="20.25" customHeight="1">
      <c r="A42" s="143">
        <v>24</v>
      </c>
      <c r="B42" s="26" t="s">
        <v>563</v>
      </c>
      <c r="C42" s="144">
        <v>5495205012837</v>
      </c>
      <c r="D42" s="145" t="s">
        <v>143</v>
      </c>
      <c r="E42" s="316">
        <f t="shared" si="2"/>
        <v>6155116</v>
      </c>
      <c r="F42" s="274">
        <v>6155116</v>
      </c>
      <c r="G42" s="147"/>
      <c r="H42" s="147"/>
      <c r="I42" s="146"/>
      <c r="J42" s="147"/>
      <c r="K42" s="146"/>
      <c r="L42" s="146"/>
      <c r="M42" s="369">
        <f>F42-'Điều Trị TT5'!F43</f>
        <v>447000</v>
      </c>
      <c r="N42" s="135"/>
    </row>
    <row r="43" spans="1:14" s="743" customFormat="1" ht="20.25" customHeight="1">
      <c r="A43" s="143">
        <v>25</v>
      </c>
      <c r="B43" s="26" t="s">
        <v>61</v>
      </c>
      <c r="C43" s="144" t="s">
        <v>111</v>
      </c>
      <c r="D43" s="145" t="s">
        <v>143</v>
      </c>
      <c r="E43" s="316">
        <f t="shared" si="2"/>
        <v>6305829</v>
      </c>
      <c r="F43" s="274">
        <v>6305829</v>
      </c>
      <c r="G43" s="147"/>
      <c r="H43" s="147"/>
      <c r="I43" s="146"/>
      <c r="J43" s="147"/>
      <c r="K43" s="146"/>
      <c r="L43" s="146"/>
      <c r="M43" s="369">
        <f>F43-'Điều Trị TT5'!F44</f>
        <v>0</v>
      </c>
      <c r="N43" s="135"/>
    </row>
    <row r="44" spans="1:14" s="12" customFormat="1" ht="20.25" customHeight="1">
      <c r="A44" s="143">
        <v>26</v>
      </c>
      <c r="B44" s="314" t="s">
        <v>62</v>
      </c>
      <c r="C44" s="42" t="s">
        <v>112</v>
      </c>
      <c r="D44" s="142" t="s">
        <v>143</v>
      </c>
      <c r="E44" s="44">
        <f t="shared" si="2"/>
        <v>5654848</v>
      </c>
      <c r="F44" s="43">
        <v>5654848</v>
      </c>
      <c r="G44" s="43"/>
      <c r="H44" s="43"/>
      <c r="I44" s="44"/>
      <c r="J44" s="43"/>
      <c r="K44" s="44"/>
      <c r="L44" s="44"/>
      <c r="M44" s="369">
        <f>F44-'Điều Trị TT5'!F45</f>
        <v>0</v>
      </c>
      <c r="N44" s="11"/>
    </row>
    <row r="45" spans="1:14" s="743" customFormat="1" ht="20.25" customHeight="1">
      <c r="A45" s="143">
        <v>27</v>
      </c>
      <c r="B45" s="26" t="s">
        <v>64</v>
      </c>
      <c r="C45" s="144" t="s">
        <v>114</v>
      </c>
      <c r="D45" s="145" t="s">
        <v>143</v>
      </c>
      <c r="E45" s="316">
        <f t="shared" si="2"/>
        <v>6841931</v>
      </c>
      <c r="F45" s="274">
        <v>6841931</v>
      </c>
      <c r="G45" s="147"/>
      <c r="H45" s="147"/>
      <c r="I45" s="146"/>
      <c r="J45" s="147"/>
      <c r="K45" s="146"/>
      <c r="L45" s="146"/>
      <c r="M45" s="369">
        <f>F45-'Điều Trị TT5'!F46</f>
        <v>0</v>
      </c>
      <c r="N45" s="135"/>
    </row>
    <row r="46" spans="1:14" s="743" customFormat="1" ht="20.25" customHeight="1">
      <c r="A46" s="143">
        <v>28</v>
      </c>
      <c r="B46" s="26" t="s">
        <v>67</v>
      </c>
      <c r="C46" s="144" t="s">
        <v>117</v>
      </c>
      <c r="D46" s="145" t="s">
        <v>143</v>
      </c>
      <c r="E46" s="316">
        <f t="shared" si="2"/>
        <v>6841931</v>
      </c>
      <c r="F46" s="274">
        <f>6841931</f>
        <v>6841931</v>
      </c>
      <c r="G46" s="147"/>
      <c r="H46" s="147"/>
      <c r="I46" s="146"/>
      <c r="J46" s="147"/>
      <c r="K46" s="146"/>
      <c r="L46" s="146"/>
      <c r="M46" s="369">
        <f>F46-'Điều Trị TT5'!F47</f>
        <v>0</v>
      </c>
      <c r="N46" s="135"/>
    </row>
    <row r="47" spans="1:14" s="802" customFormat="1" ht="20.25" customHeight="1">
      <c r="A47" s="785">
        <v>29</v>
      </c>
      <c r="B47" s="794" t="s">
        <v>68</v>
      </c>
      <c r="C47" s="795" t="s">
        <v>118</v>
      </c>
      <c r="D47" s="796" t="s">
        <v>143</v>
      </c>
      <c r="E47" s="797">
        <f t="shared" si="2"/>
        <v>10747817</v>
      </c>
      <c r="F47" s="798">
        <v>10747817</v>
      </c>
      <c r="G47" s="799"/>
      <c r="H47" s="799"/>
      <c r="I47" s="800"/>
      <c r="J47" s="799"/>
      <c r="K47" s="800"/>
      <c r="L47" s="800"/>
      <c r="M47" s="791">
        <f>F47-'Điều Trị TT5'!F48</f>
        <v>0</v>
      </c>
      <c r="N47" s="801"/>
    </row>
    <row r="48" spans="1:14" s="743" customFormat="1" ht="20.25" customHeight="1">
      <c r="A48" s="143">
        <v>30</v>
      </c>
      <c r="B48" s="26" t="s">
        <v>69</v>
      </c>
      <c r="C48" s="144" t="s">
        <v>119</v>
      </c>
      <c r="D48" s="145" t="s">
        <v>143</v>
      </c>
      <c r="E48" s="316">
        <f t="shared" si="2"/>
        <v>7416324</v>
      </c>
      <c r="F48" s="274">
        <v>7416324</v>
      </c>
      <c r="G48" s="147"/>
      <c r="H48" s="147"/>
      <c r="I48" s="146"/>
      <c r="J48" s="147"/>
      <c r="K48" s="146"/>
      <c r="L48" s="146"/>
      <c r="M48" s="369">
        <f>F48-'Điều Trị TT5'!F49</f>
        <v>0</v>
      </c>
      <c r="N48" s="135"/>
    </row>
    <row r="49" spans="1:16" s="743" customFormat="1" ht="20.25" customHeight="1">
      <c r="A49" s="143">
        <v>31</v>
      </c>
      <c r="B49" s="26" t="s">
        <v>70</v>
      </c>
      <c r="C49" s="144" t="s">
        <v>120</v>
      </c>
      <c r="D49" s="145" t="s">
        <v>143</v>
      </c>
      <c r="E49" s="316">
        <f t="shared" si="2"/>
        <v>7901619</v>
      </c>
      <c r="F49" s="274">
        <v>7901619</v>
      </c>
      <c r="G49" s="147"/>
      <c r="H49" s="147"/>
      <c r="I49" s="146"/>
      <c r="J49" s="147"/>
      <c r="K49" s="146"/>
      <c r="L49" s="146"/>
      <c r="M49" s="369">
        <f>F49-'Điều Trị TT5'!F50</f>
        <v>0</v>
      </c>
      <c r="N49" s="135"/>
    </row>
    <row r="50" spans="1:16" s="743" customFormat="1" ht="20.25" customHeight="1">
      <c r="A50" s="143">
        <v>32</v>
      </c>
      <c r="B50" s="26" t="s">
        <v>750</v>
      </c>
      <c r="C50" s="144">
        <v>5495215033466</v>
      </c>
      <c r="D50" s="145" t="s">
        <v>143</v>
      </c>
      <c r="E50" s="316">
        <f t="shared" si="2"/>
        <v>4010372</v>
      </c>
      <c r="F50" s="274">
        <v>4010372</v>
      </c>
      <c r="G50" s="147"/>
      <c r="H50" s="147"/>
      <c r="I50" s="146"/>
      <c r="J50" s="147"/>
      <c r="K50" s="146"/>
      <c r="L50" s="146"/>
      <c r="M50" s="369">
        <f>F50-'Điều Trị TT5'!F51</f>
        <v>0</v>
      </c>
      <c r="N50" s="135"/>
    </row>
    <row r="51" spans="1:16" s="12" customFormat="1" ht="20.25" customHeight="1">
      <c r="A51" s="143">
        <v>11</v>
      </c>
      <c r="B51" s="314" t="s">
        <v>235</v>
      </c>
      <c r="C51" s="42" t="s">
        <v>305</v>
      </c>
      <c r="D51" s="142" t="s">
        <v>143</v>
      </c>
      <c r="E51" s="44">
        <f>F51</f>
        <v>8667479</v>
      </c>
      <c r="F51" s="43">
        <v>8667479</v>
      </c>
      <c r="G51" s="43"/>
      <c r="H51" s="43"/>
      <c r="I51" s="44"/>
      <c r="J51" s="43"/>
      <c r="K51" s="44"/>
      <c r="L51" s="44"/>
      <c r="M51" s="369">
        <f>F51-'Điều Trị TT5'!F30</f>
        <v>0</v>
      </c>
      <c r="N51" s="11"/>
    </row>
    <row r="52" spans="1:16" s="743" customFormat="1" ht="20.25" customHeight="1">
      <c r="A52" s="143">
        <v>33</v>
      </c>
      <c r="B52" s="26" t="s">
        <v>73</v>
      </c>
      <c r="C52" s="144" t="s">
        <v>123</v>
      </c>
      <c r="D52" s="145" t="s">
        <v>143</v>
      </c>
      <c r="E52" s="316">
        <f t="shared" si="2"/>
        <v>9714754</v>
      </c>
      <c r="F52" s="274">
        <v>9714754</v>
      </c>
      <c r="G52" s="147"/>
      <c r="H52" s="147"/>
      <c r="I52" s="146"/>
      <c r="J52" s="147"/>
      <c r="K52" s="146"/>
      <c r="L52" s="146"/>
      <c r="M52" s="369">
        <f>F52-'Điều Trị TT5'!F52</f>
        <v>77736</v>
      </c>
      <c r="N52" s="135"/>
    </row>
    <row r="53" spans="1:16" s="743" customFormat="1" ht="20.25" customHeight="1">
      <c r="A53" s="143">
        <v>34</v>
      </c>
      <c r="B53" s="26" t="s">
        <v>74</v>
      </c>
      <c r="C53" s="144" t="s">
        <v>124</v>
      </c>
      <c r="D53" s="145" t="s">
        <v>143</v>
      </c>
      <c r="E53" s="316">
        <f t="shared" si="2"/>
        <v>8609153</v>
      </c>
      <c r="F53" s="274">
        <v>8609153</v>
      </c>
      <c r="G53" s="147"/>
      <c r="H53" s="147"/>
      <c r="I53" s="146"/>
      <c r="J53" s="147"/>
      <c r="K53" s="146"/>
      <c r="L53" s="146"/>
      <c r="M53" s="369">
        <f>F53-'Điều Trị TT5'!F53</f>
        <v>0</v>
      </c>
      <c r="N53" s="135"/>
    </row>
    <row r="54" spans="1:16" s="743" customFormat="1" ht="20.25" customHeight="1">
      <c r="A54" s="143">
        <v>35</v>
      </c>
      <c r="B54" s="26" t="s">
        <v>75</v>
      </c>
      <c r="C54" s="144" t="s">
        <v>125</v>
      </c>
      <c r="D54" s="145" t="s">
        <v>143</v>
      </c>
      <c r="E54" s="316">
        <f t="shared" si="2"/>
        <v>7139932</v>
      </c>
      <c r="F54" s="274">
        <v>7139932</v>
      </c>
      <c r="G54" s="147"/>
      <c r="H54" s="147"/>
      <c r="I54" s="146"/>
      <c r="J54" s="147"/>
      <c r="K54" s="146"/>
      <c r="L54" s="146"/>
      <c r="M54" s="369">
        <f>F54-'Điều Trị TT5'!F54</f>
        <v>0</v>
      </c>
      <c r="N54" s="135"/>
    </row>
    <row r="55" spans="1:16" s="743" customFormat="1" ht="20.25" customHeight="1">
      <c r="A55" s="143">
        <v>36</v>
      </c>
      <c r="B55" s="114" t="s">
        <v>562</v>
      </c>
      <c r="C55" s="95" t="s">
        <v>566</v>
      </c>
      <c r="D55" s="145" t="s">
        <v>143</v>
      </c>
      <c r="E55" s="316">
        <f t="shared" si="2"/>
        <v>4927281</v>
      </c>
      <c r="F55" s="274">
        <v>4927281</v>
      </c>
      <c r="G55" s="147"/>
      <c r="H55" s="147"/>
      <c r="I55" s="146"/>
      <c r="J55" s="147"/>
      <c r="K55" s="146"/>
      <c r="L55" s="146"/>
      <c r="M55" s="369">
        <f>F55-'Điều Trị TT5'!F55</f>
        <v>0</v>
      </c>
      <c r="N55" s="135"/>
    </row>
    <row r="56" spans="1:16" s="743" customFormat="1" ht="20.25" customHeight="1">
      <c r="A56" s="143">
        <v>37</v>
      </c>
      <c r="B56" s="26" t="s">
        <v>76</v>
      </c>
      <c r="C56" s="144" t="s">
        <v>126</v>
      </c>
      <c r="D56" s="145" t="s">
        <v>143</v>
      </c>
      <c r="E56" s="316">
        <f t="shared" si="2"/>
        <v>12178061</v>
      </c>
      <c r="F56" s="274">
        <v>12178061</v>
      </c>
      <c r="G56" s="147"/>
      <c r="H56" s="147"/>
      <c r="I56" s="146"/>
      <c r="J56" s="147"/>
      <c r="K56" s="146"/>
      <c r="L56" s="146"/>
      <c r="M56" s="369">
        <f>F56-'Điều Trị TT5'!F56</f>
        <v>0</v>
      </c>
      <c r="N56" s="135"/>
    </row>
    <row r="57" spans="1:16" s="743" customFormat="1" ht="20.25" customHeight="1">
      <c r="A57" s="143">
        <v>38</v>
      </c>
      <c r="B57" s="26" t="s">
        <v>77</v>
      </c>
      <c r="C57" s="144" t="s">
        <v>127</v>
      </c>
      <c r="D57" s="145" t="s">
        <v>143</v>
      </c>
      <c r="E57" s="316">
        <f t="shared" si="2"/>
        <v>8901409</v>
      </c>
      <c r="F57" s="274">
        <v>8901409</v>
      </c>
      <c r="G57" s="147"/>
      <c r="H57" s="147"/>
      <c r="I57" s="146"/>
      <c r="J57" s="147"/>
      <c r="K57" s="146"/>
      <c r="L57" s="146"/>
      <c r="M57" s="369">
        <f>F57-'Điều Trị TT5'!F57</f>
        <v>0</v>
      </c>
      <c r="N57" s="135"/>
    </row>
    <row r="58" spans="1:16" s="743" customFormat="1" ht="20.25" customHeight="1">
      <c r="A58" s="143">
        <v>39</v>
      </c>
      <c r="B58" s="26" t="s">
        <v>78</v>
      </c>
      <c r="C58" s="144" t="s">
        <v>128</v>
      </c>
      <c r="D58" s="145" t="s">
        <v>143</v>
      </c>
      <c r="E58" s="316">
        <f t="shared" si="2"/>
        <v>8327014</v>
      </c>
      <c r="F58" s="274">
        <v>8327014</v>
      </c>
      <c r="G58" s="147"/>
      <c r="H58" s="147"/>
      <c r="I58" s="146"/>
      <c r="J58" s="147"/>
      <c r="K58" s="146"/>
      <c r="L58" s="146"/>
      <c r="M58" s="369">
        <f>F58-'Điều Trị TT5'!F58</f>
        <v>631834</v>
      </c>
      <c r="N58" s="135"/>
    </row>
    <row r="59" spans="1:16" s="743" customFormat="1" ht="20.25" customHeight="1">
      <c r="A59" s="143">
        <v>40</v>
      </c>
      <c r="B59" s="26" t="s">
        <v>80</v>
      </c>
      <c r="C59" s="144" t="s">
        <v>130</v>
      </c>
      <c r="D59" s="145" t="s">
        <v>143</v>
      </c>
      <c r="E59" s="316">
        <f t="shared" si="2"/>
        <v>6546390</v>
      </c>
      <c r="F59" s="274">
        <v>6546390</v>
      </c>
      <c r="G59" s="147"/>
      <c r="H59" s="147"/>
      <c r="I59" s="146"/>
      <c r="J59" s="147"/>
      <c r="K59" s="146"/>
      <c r="L59" s="146"/>
      <c r="M59" s="369">
        <f>F59-'Điều Trị TT5'!F59</f>
        <v>0</v>
      </c>
      <c r="N59" s="135"/>
    </row>
    <row r="60" spans="1:16" s="743" customFormat="1" ht="20.25" customHeight="1">
      <c r="A60" s="143">
        <v>41</v>
      </c>
      <c r="B60" s="26" t="s">
        <v>81</v>
      </c>
      <c r="C60" s="144" t="s">
        <v>131</v>
      </c>
      <c r="D60" s="145" t="s">
        <v>143</v>
      </c>
      <c r="E60" s="316">
        <f t="shared" si="2"/>
        <v>5952848</v>
      </c>
      <c r="F60" s="274">
        <v>5952848</v>
      </c>
      <c r="G60" s="147"/>
      <c r="H60" s="147"/>
      <c r="I60" s="146"/>
      <c r="J60" s="147"/>
      <c r="K60" s="146"/>
      <c r="L60" s="146"/>
      <c r="M60" s="369">
        <f>F60-'Điều Trị TT5'!F60</f>
        <v>0</v>
      </c>
      <c r="N60" s="135"/>
    </row>
    <row r="61" spans="1:16" s="743" customFormat="1" ht="20.25" customHeight="1">
      <c r="A61" s="143">
        <v>42</v>
      </c>
      <c r="B61" s="26" t="s">
        <v>83</v>
      </c>
      <c r="C61" s="144" t="s">
        <v>133</v>
      </c>
      <c r="D61" s="145" t="s">
        <v>143</v>
      </c>
      <c r="E61" s="316">
        <f t="shared" si="2"/>
        <v>7733473</v>
      </c>
      <c r="F61" s="274">
        <v>7733473</v>
      </c>
      <c r="G61" s="147"/>
      <c r="H61" s="147"/>
      <c r="I61" s="146"/>
      <c r="J61" s="147"/>
      <c r="K61" s="146"/>
      <c r="L61" s="146"/>
      <c r="M61" s="369">
        <f>F61-'Điều Trị TT5'!F61</f>
        <v>0</v>
      </c>
      <c r="N61" s="135"/>
    </row>
    <row r="62" spans="1:16" s="743" customFormat="1" ht="21.75" customHeight="1">
      <c r="A62" s="143">
        <v>43</v>
      </c>
      <c r="B62" s="96" t="s">
        <v>237</v>
      </c>
      <c r="C62" s="95" t="s">
        <v>307</v>
      </c>
      <c r="D62" s="145" t="s">
        <v>143</v>
      </c>
      <c r="E62" s="146">
        <f>F62</f>
        <v>8029014</v>
      </c>
      <c r="F62" s="271">
        <v>8029014</v>
      </c>
      <c r="G62" s="94"/>
      <c r="H62" s="94"/>
      <c r="I62" s="147"/>
      <c r="J62" s="147"/>
      <c r="K62" s="146"/>
      <c r="L62" s="147"/>
      <c r="M62" s="369">
        <f>F62-'Điều Trị TT5'!F62</f>
        <v>0</v>
      </c>
      <c r="N62" s="135"/>
      <c r="P62" s="135"/>
    </row>
    <row r="63" spans="1:16" s="743" customFormat="1" ht="21.75" customHeight="1">
      <c r="A63" s="143">
        <v>44</v>
      </c>
      <c r="B63" s="114" t="s">
        <v>620</v>
      </c>
      <c r="C63" s="95" t="s">
        <v>621</v>
      </c>
      <c r="D63" s="39" t="s">
        <v>143</v>
      </c>
      <c r="E63" s="146">
        <f>F63</f>
        <v>4927281</v>
      </c>
      <c r="F63" s="271">
        <v>4927281</v>
      </c>
      <c r="G63" s="94"/>
      <c r="H63" s="94"/>
      <c r="I63" s="147"/>
      <c r="J63" s="147"/>
      <c r="K63" s="146"/>
      <c r="L63" s="147"/>
      <c r="M63" s="369">
        <f>F63-'Điều Trị TT5'!F63</f>
        <v>0</v>
      </c>
      <c r="N63" s="135"/>
      <c r="P63" s="135"/>
    </row>
    <row r="64" spans="1:16" s="743" customFormat="1" ht="20.25" customHeight="1">
      <c r="A64" s="143">
        <v>45</v>
      </c>
      <c r="B64" s="26" t="s">
        <v>84</v>
      </c>
      <c r="C64" s="144" t="s">
        <v>134</v>
      </c>
      <c r="D64" s="145" t="s">
        <v>143</v>
      </c>
      <c r="E64" s="316">
        <f t="shared" si="2"/>
        <v>10294891</v>
      </c>
      <c r="F64" s="274">
        <v>10294891</v>
      </c>
      <c r="G64" s="147"/>
      <c r="H64" s="147"/>
      <c r="I64" s="146"/>
      <c r="J64" s="147"/>
      <c r="K64" s="146"/>
      <c r="L64" s="146"/>
      <c r="M64" s="369">
        <f>F64-'Điều Trị TT5'!F64</f>
        <v>0</v>
      </c>
      <c r="N64" s="135"/>
    </row>
    <row r="65" spans="1:15" s="743" customFormat="1" ht="20.25" customHeight="1">
      <c r="A65" s="143">
        <v>46</v>
      </c>
      <c r="B65" s="26" t="s">
        <v>85</v>
      </c>
      <c r="C65" s="144" t="s">
        <v>135</v>
      </c>
      <c r="D65" s="145" t="s">
        <v>143</v>
      </c>
      <c r="E65" s="316">
        <f t="shared" si="2"/>
        <v>9749296</v>
      </c>
      <c r="F65" s="274">
        <v>9749296</v>
      </c>
      <c r="G65" s="147"/>
      <c r="H65" s="147"/>
      <c r="I65" s="146"/>
      <c r="J65" s="147"/>
      <c r="K65" s="146"/>
      <c r="L65" s="146"/>
      <c r="M65" s="369">
        <f>F65-'Điều Trị TT5'!F65</f>
        <v>77736</v>
      </c>
      <c r="N65" s="135"/>
    </row>
    <row r="66" spans="1:15" s="743" customFormat="1" ht="20.25" customHeight="1">
      <c r="A66" s="143">
        <v>47</v>
      </c>
      <c r="B66" s="26" t="s">
        <v>86</v>
      </c>
      <c r="C66" s="144" t="s">
        <v>136</v>
      </c>
      <c r="D66" s="145" t="s">
        <v>143</v>
      </c>
      <c r="E66" s="316">
        <f t="shared" si="2"/>
        <v>9218556</v>
      </c>
      <c r="F66" s="274">
        <v>9218556</v>
      </c>
      <c r="G66" s="147"/>
      <c r="H66" s="147"/>
      <c r="I66" s="146"/>
      <c r="J66" s="147"/>
      <c r="K66" s="146"/>
      <c r="L66" s="146"/>
      <c r="M66" s="369">
        <f>F66-'Điều Trị TT5'!F66</f>
        <v>0</v>
      </c>
      <c r="N66" s="135"/>
    </row>
    <row r="67" spans="1:15" s="743" customFormat="1" ht="20.25" customHeight="1">
      <c r="A67" s="143">
        <v>48</v>
      </c>
      <c r="B67" s="26" t="s">
        <v>432</v>
      </c>
      <c r="C67" s="144" t="s">
        <v>434</v>
      </c>
      <c r="D67" s="145" t="s">
        <v>143</v>
      </c>
      <c r="E67" s="316">
        <f t="shared" si="2"/>
        <v>5225281</v>
      </c>
      <c r="F67" s="274">
        <v>5225281</v>
      </c>
      <c r="G67" s="147"/>
      <c r="H67" s="147"/>
      <c r="I67" s="146"/>
      <c r="J67" s="147"/>
      <c r="K67" s="146"/>
      <c r="L67" s="146"/>
      <c r="M67" s="369">
        <f>F67-'Điều Trị TT5'!F67</f>
        <v>0</v>
      </c>
      <c r="N67" s="135"/>
    </row>
    <row r="68" spans="1:15" s="743" customFormat="1" ht="20.25" customHeight="1">
      <c r="A68" s="143">
        <v>49</v>
      </c>
      <c r="B68" s="26" t="s">
        <v>433</v>
      </c>
      <c r="C68" s="144" t="s">
        <v>567</v>
      </c>
      <c r="D68" s="145" t="s">
        <v>143</v>
      </c>
      <c r="E68" s="316">
        <f t="shared" si="2"/>
        <v>5489160</v>
      </c>
      <c r="F68" s="274">
        <v>5489160</v>
      </c>
      <c r="G68" s="147"/>
      <c r="H68" s="147"/>
      <c r="I68" s="146"/>
      <c r="J68" s="147"/>
      <c r="K68" s="146"/>
      <c r="L68" s="146"/>
      <c r="M68" s="369">
        <f>F68-'Điều Trị TT5'!F68</f>
        <v>0</v>
      </c>
      <c r="N68" s="135"/>
    </row>
    <row r="69" spans="1:15" s="743" customFormat="1" ht="20.25" customHeight="1">
      <c r="A69" s="143">
        <v>50</v>
      </c>
      <c r="B69" s="114" t="s">
        <v>614</v>
      </c>
      <c r="C69" s="95" t="s">
        <v>613</v>
      </c>
      <c r="D69" s="145" t="s">
        <v>143</v>
      </c>
      <c r="E69" s="316">
        <f t="shared" si="2"/>
        <v>4765765</v>
      </c>
      <c r="F69" s="274">
        <f>4765765</f>
        <v>4765765</v>
      </c>
      <c r="G69" s="147"/>
      <c r="H69" s="147"/>
      <c r="I69" s="146"/>
      <c r="J69" s="147"/>
      <c r="K69" s="146"/>
      <c r="L69" s="146"/>
      <c r="M69" s="369">
        <f>F69-'Điều Trị TT5'!F69</f>
        <v>0</v>
      </c>
      <c r="N69" s="135"/>
    </row>
    <row r="70" spans="1:15" s="743" customFormat="1" ht="20.25" customHeight="1">
      <c r="A70" s="143">
        <v>51</v>
      </c>
      <c r="B70" s="26" t="s">
        <v>88</v>
      </c>
      <c r="C70" s="144" t="s">
        <v>138</v>
      </c>
      <c r="D70" s="145" t="s">
        <v>143</v>
      </c>
      <c r="E70" s="316">
        <f t="shared" si="2"/>
        <v>9931148</v>
      </c>
      <c r="F70" s="274">
        <v>9931148</v>
      </c>
      <c r="G70" s="147"/>
      <c r="H70" s="147"/>
      <c r="I70" s="146"/>
      <c r="J70" s="147"/>
      <c r="K70" s="146"/>
      <c r="L70" s="146"/>
      <c r="M70" s="369">
        <f>F70-'Điều Trị TT5'!F70</f>
        <v>0</v>
      </c>
      <c r="N70" s="135"/>
    </row>
    <row r="71" spans="1:15" s="802" customFormat="1" ht="20.25" customHeight="1">
      <c r="A71" s="785">
        <v>52</v>
      </c>
      <c r="B71" s="794" t="s">
        <v>89</v>
      </c>
      <c r="C71" s="795" t="s">
        <v>139</v>
      </c>
      <c r="D71" s="796" t="s">
        <v>143</v>
      </c>
      <c r="E71" s="797">
        <f t="shared" si="2"/>
        <v>7837549</v>
      </c>
      <c r="F71" s="798">
        <v>7837549</v>
      </c>
      <c r="G71" s="799"/>
      <c r="H71" s="799"/>
      <c r="I71" s="800"/>
      <c r="J71" s="799"/>
      <c r="K71" s="800"/>
      <c r="L71" s="800"/>
      <c r="M71" s="791">
        <f>F71-'Điều Trị TT5'!F71</f>
        <v>0</v>
      </c>
      <c r="N71" s="801"/>
    </row>
    <row r="72" spans="1:15" s="743" customFormat="1" ht="20.25" customHeight="1">
      <c r="A72" s="143">
        <v>53</v>
      </c>
      <c r="B72" s="26" t="s">
        <v>90</v>
      </c>
      <c r="C72" s="144" t="s">
        <v>140</v>
      </c>
      <c r="D72" s="145" t="s">
        <v>143</v>
      </c>
      <c r="E72" s="316">
        <f t="shared" si="2"/>
        <v>6841930</v>
      </c>
      <c r="F72" s="274">
        <v>6841930</v>
      </c>
      <c r="G72" s="147"/>
      <c r="H72" s="147"/>
      <c r="I72" s="146"/>
      <c r="J72" s="147"/>
      <c r="K72" s="146"/>
      <c r="L72" s="146"/>
      <c r="M72" s="369">
        <f>F72-'Điều Trị TT5'!F72</f>
        <v>0</v>
      </c>
      <c r="N72" s="135"/>
    </row>
    <row r="73" spans="1:15" s="743" customFormat="1" ht="20.25" customHeight="1">
      <c r="A73" s="143">
        <v>54</v>
      </c>
      <c r="B73" s="26" t="s">
        <v>91</v>
      </c>
      <c r="C73" s="144" t="s">
        <v>141</v>
      </c>
      <c r="D73" s="145" t="s">
        <v>143</v>
      </c>
      <c r="E73" s="316">
        <f t="shared" si="2"/>
        <v>5559116</v>
      </c>
      <c r="F73" s="274">
        <f>5559116</f>
        <v>5559116</v>
      </c>
      <c r="G73" s="147"/>
      <c r="H73" s="147"/>
      <c r="I73" s="146"/>
      <c r="J73" s="147"/>
      <c r="K73" s="146"/>
      <c r="L73" s="146"/>
      <c r="M73" s="369">
        <f>F73-'Điều Trị TT5'!F73</f>
        <v>0</v>
      </c>
      <c r="N73" s="135"/>
    </row>
    <row r="74" spans="1:15" s="743" customFormat="1" ht="20.25" customHeight="1">
      <c r="A74" s="143">
        <v>55</v>
      </c>
      <c r="B74" s="26" t="s">
        <v>92</v>
      </c>
      <c r="C74" s="144" t="s">
        <v>142</v>
      </c>
      <c r="D74" s="145" t="s">
        <v>143</v>
      </c>
      <c r="E74" s="316">
        <f t="shared" si="2"/>
        <v>6841930</v>
      </c>
      <c r="F74" s="274">
        <v>6841930</v>
      </c>
      <c r="G74" s="147"/>
      <c r="H74" s="147"/>
      <c r="I74" s="146"/>
      <c r="J74" s="147"/>
      <c r="K74" s="146"/>
      <c r="L74" s="146"/>
      <c r="M74" s="369">
        <f>F74-'Điều Trị TT5'!F74</f>
        <v>0</v>
      </c>
      <c r="N74" s="135"/>
    </row>
    <row r="75" spans="1:15" s="743" customFormat="1" ht="20.25" customHeight="1">
      <c r="A75" s="143">
        <v>56</v>
      </c>
      <c r="B75" s="26" t="s">
        <v>82</v>
      </c>
      <c r="C75" s="144" t="s">
        <v>132</v>
      </c>
      <c r="D75" s="39" t="s">
        <v>143</v>
      </c>
      <c r="E75" s="316">
        <f t="shared" si="2"/>
        <v>4010373</v>
      </c>
      <c r="F75" s="274">
        <v>4010373</v>
      </c>
      <c r="G75" s="147"/>
      <c r="H75" s="147"/>
      <c r="I75" s="146"/>
      <c r="J75" s="147"/>
      <c r="K75" s="146"/>
      <c r="L75" s="146"/>
      <c r="M75" s="369">
        <f>F75-'Điều Trị TT5'!F75</f>
        <v>0</v>
      </c>
      <c r="N75" s="135"/>
    </row>
    <row r="76" spans="1:15" s="743" customFormat="1" ht="20.25" customHeight="1">
      <c r="A76" s="143">
        <v>57</v>
      </c>
      <c r="B76" s="26" t="s">
        <v>806</v>
      </c>
      <c r="C76" s="714" t="s">
        <v>807</v>
      </c>
      <c r="D76" s="39" t="s">
        <v>143</v>
      </c>
      <c r="E76" s="316">
        <f t="shared" si="2"/>
        <v>4467762</v>
      </c>
      <c r="F76" s="274">
        <f>4467762</f>
        <v>4467762</v>
      </c>
      <c r="G76" s="147"/>
      <c r="H76" s="147"/>
      <c r="I76" s="146"/>
      <c r="J76" s="147"/>
      <c r="K76" s="146"/>
      <c r="L76" s="146"/>
      <c r="M76" s="369">
        <f>F76-'Điều Trị TT5'!F76</f>
        <v>0</v>
      </c>
      <c r="N76" s="135"/>
    </row>
    <row r="77" spans="1:15" ht="18.75" customHeight="1">
      <c r="A77" s="143"/>
      <c r="B77" s="866" t="s">
        <v>378</v>
      </c>
      <c r="C77" s="867"/>
      <c r="D77" s="868"/>
      <c r="E77" s="46">
        <v>0</v>
      </c>
      <c r="F77" s="46"/>
      <c r="G77" s="46"/>
      <c r="H77" s="46"/>
      <c r="I77" s="46"/>
      <c r="J77" s="46"/>
      <c r="K77" s="46"/>
      <c r="L77" s="46"/>
      <c r="M77" s="439"/>
      <c r="N77" s="135"/>
      <c r="O77" s="598"/>
    </row>
    <row r="78" spans="1:15" s="249" customFormat="1" ht="21.75" customHeight="1">
      <c r="A78" s="893" t="s">
        <v>846</v>
      </c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135"/>
    </row>
    <row r="79" spans="1:15" ht="19.5" customHeight="1">
      <c r="A79" s="828" t="s">
        <v>845</v>
      </c>
      <c r="B79" s="828"/>
      <c r="C79" s="828"/>
      <c r="D79" s="828"/>
      <c r="E79" s="829"/>
      <c r="F79" s="829"/>
      <c r="G79" s="829"/>
      <c r="H79" s="829"/>
      <c r="I79" s="829"/>
      <c r="J79" s="829"/>
      <c r="K79" s="829"/>
      <c r="L79" s="829"/>
      <c r="M79" s="829"/>
      <c r="N79" s="135"/>
    </row>
    <row r="80" spans="1:15" ht="15" customHeight="1">
      <c r="A80" s="370">
        <v>1</v>
      </c>
      <c r="B80" s="374" t="s">
        <v>693</v>
      </c>
      <c r="C80" s="40">
        <v>435155</v>
      </c>
      <c r="D80" s="736"/>
      <c r="E80" s="737"/>
      <c r="F80" s="737"/>
      <c r="G80" s="737"/>
      <c r="H80" s="737"/>
      <c r="I80" s="737"/>
      <c r="J80" s="737"/>
      <c r="K80" s="737"/>
      <c r="L80" s="737"/>
      <c r="M80" s="737"/>
      <c r="N80" s="368"/>
    </row>
    <row r="81" spans="1:14" ht="15" customHeight="1">
      <c r="A81" s="370">
        <v>2</v>
      </c>
      <c r="B81" s="375" t="s">
        <v>683</v>
      </c>
      <c r="C81" s="40">
        <v>0</v>
      </c>
      <c r="D81" s="736"/>
      <c r="E81" s="737"/>
      <c r="F81" s="737"/>
      <c r="G81" s="737"/>
      <c r="H81" s="737"/>
      <c r="I81" s="737"/>
      <c r="J81" s="737"/>
      <c r="K81" s="737"/>
      <c r="L81" s="737"/>
      <c r="M81" s="737"/>
      <c r="N81" s="368"/>
    </row>
    <row r="82" spans="1:14" ht="15" customHeight="1">
      <c r="A82" s="370">
        <v>3</v>
      </c>
      <c r="B82" s="375" t="s">
        <v>685</v>
      </c>
      <c r="C82" s="40">
        <f>1192000+298000</f>
        <v>1490000</v>
      </c>
      <c r="D82" s="736"/>
      <c r="E82" s="737"/>
      <c r="F82" s="737"/>
      <c r="G82" s="737"/>
      <c r="H82" s="737"/>
      <c r="I82" s="737"/>
      <c r="J82" s="737"/>
      <c r="K82" s="737"/>
      <c r="L82" s="737"/>
      <c r="M82" s="737"/>
      <c r="N82" s="368"/>
    </row>
    <row r="83" spans="1:14" ht="17.25" customHeight="1">
      <c r="A83" s="370">
        <v>4</v>
      </c>
      <c r="B83" s="375" t="s">
        <v>686</v>
      </c>
      <c r="C83" s="40">
        <v>0</v>
      </c>
      <c r="D83" s="736"/>
      <c r="E83" s="737"/>
      <c r="F83" s="737"/>
      <c r="G83" s="737"/>
      <c r="H83" s="737"/>
      <c r="I83" s="737"/>
      <c r="J83" s="737"/>
      <c r="K83" s="737"/>
      <c r="L83" s="737"/>
      <c r="M83" s="737"/>
      <c r="N83" s="368"/>
    </row>
    <row r="84" spans="1:14" ht="17.25" customHeight="1">
      <c r="A84" s="370">
        <v>5</v>
      </c>
      <c r="B84" s="375" t="s">
        <v>678</v>
      </c>
      <c r="C84" s="40">
        <f>2229755.19999999+1984680</f>
        <v>4214435.1999999899</v>
      </c>
      <c r="D84" s="736"/>
      <c r="E84" s="737"/>
      <c r="F84" s="737"/>
      <c r="G84" s="737"/>
      <c r="H84" s="737"/>
      <c r="I84" s="737"/>
      <c r="J84" s="737"/>
      <c r="K84" s="737"/>
      <c r="L84" s="737"/>
      <c r="M84" s="737"/>
      <c r="N84" s="368"/>
    </row>
    <row r="85" spans="1:14" ht="17.25" customHeight="1">
      <c r="A85" s="370">
        <v>6</v>
      </c>
      <c r="B85" s="375" t="s">
        <v>694</v>
      </c>
      <c r="C85" s="40">
        <v>0</v>
      </c>
      <c r="D85" s="736"/>
      <c r="E85" s="737"/>
      <c r="F85" s="737"/>
      <c r="G85" s="737"/>
      <c r="H85" s="737"/>
      <c r="I85" s="737"/>
      <c r="J85" s="737"/>
      <c r="K85" s="737"/>
      <c r="L85" s="737"/>
      <c r="M85" s="737"/>
      <c r="N85" s="368"/>
    </row>
    <row r="86" spans="1:14" ht="17.25" customHeight="1">
      <c r="A86" s="370">
        <v>7</v>
      </c>
      <c r="B86" s="375" t="s">
        <v>687</v>
      </c>
      <c r="C86" s="40">
        <v>107075</v>
      </c>
      <c r="D86" s="736"/>
      <c r="E86" s="737"/>
      <c r="F86" s="737"/>
      <c r="G86" s="737"/>
      <c r="H86" s="737"/>
      <c r="I86" s="737"/>
      <c r="J86" s="737"/>
      <c r="K86" s="737"/>
      <c r="L86" s="737"/>
      <c r="M86" s="737"/>
      <c r="N86" s="368"/>
    </row>
    <row r="87" spans="1:14" ht="17.25" customHeight="1">
      <c r="A87" s="370">
        <v>8</v>
      </c>
      <c r="B87" s="375" t="s">
        <v>695</v>
      </c>
      <c r="C87" s="147">
        <v>0</v>
      </c>
      <c r="D87" s="736"/>
      <c r="E87" s="737"/>
      <c r="F87" s="737"/>
      <c r="G87" s="737"/>
      <c r="H87" s="737"/>
      <c r="I87" s="737"/>
      <c r="J87" s="737"/>
      <c r="K87" s="737"/>
      <c r="L87" s="737"/>
      <c r="M87" s="737"/>
      <c r="N87" s="368"/>
    </row>
    <row r="88" spans="1:14" ht="19.5" customHeight="1">
      <c r="A88" s="736"/>
      <c r="B88" s="736"/>
      <c r="C88" s="440">
        <f>SUM(C80:C87)</f>
        <v>6246665.1999999899</v>
      </c>
      <c r="D88" s="440"/>
      <c r="E88" s="737"/>
      <c r="F88" s="737"/>
      <c r="G88" s="737"/>
      <c r="H88" s="737"/>
      <c r="I88" s="737"/>
      <c r="J88" s="737"/>
      <c r="K88" s="737"/>
      <c r="L88" s="737"/>
      <c r="M88" s="737"/>
      <c r="N88" s="368"/>
    </row>
    <row r="89" spans="1:14" ht="23.25" customHeight="1">
      <c r="A89" s="736"/>
      <c r="B89" s="736"/>
      <c r="C89" s="736"/>
      <c r="D89" s="736"/>
      <c r="E89" s="737"/>
      <c r="F89" s="737"/>
      <c r="G89" s="737"/>
      <c r="H89" s="737"/>
      <c r="I89" s="737"/>
      <c r="J89" s="737"/>
      <c r="K89" s="737"/>
      <c r="L89" s="737"/>
      <c r="M89" s="737"/>
      <c r="N89" s="368"/>
    </row>
    <row r="90" spans="1:14" ht="18.75" customHeight="1">
      <c r="A90" s="17"/>
      <c r="B90" s="17"/>
      <c r="C90" s="377"/>
      <c r="D90" s="17"/>
      <c r="E90" s="17"/>
      <c r="F90" s="17"/>
      <c r="G90" s="17"/>
      <c r="H90" s="848" t="s">
        <v>729</v>
      </c>
      <c r="I90" s="848"/>
      <c r="J90" s="848"/>
      <c r="K90" s="848"/>
      <c r="L90" s="848"/>
      <c r="M90" s="848"/>
      <c r="N90" s="6"/>
    </row>
    <row r="91" spans="1:14" ht="15.4" customHeight="1">
      <c r="A91" s="812" t="s">
        <v>19</v>
      </c>
      <c r="B91" s="812"/>
      <c r="C91" s="812"/>
      <c r="E91" s="812" t="s">
        <v>20</v>
      </c>
      <c r="F91" s="812"/>
      <c r="G91" s="2"/>
      <c r="H91" s="812" t="s">
        <v>21</v>
      </c>
      <c r="I91" s="812"/>
      <c r="J91" s="812"/>
      <c r="K91" s="812"/>
      <c r="L91" s="812"/>
      <c r="M91" s="812"/>
      <c r="N91" s="6"/>
    </row>
    <row r="92" spans="1:14" ht="15.4" customHeight="1">
      <c r="A92" s="7"/>
      <c r="B92" s="3"/>
      <c r="C92" s="13"/>
      <c r="E92" s="3"/>
      <c r="F92" s="3"/>
      <c r="G92" s="3"/>
      <c r="I92" s="3"/>
      <c r="J92" s="7"/>
      <c r="K92" s="3"/>
      <c r="L92" s="3"/>
      <c r="M92" s="164"/>
      <c r="N92" s="6"/>
    </row>
    <row r="93" spans="1:14" ht="40.5" customHeight="1">
      <c r="A93" s="7"/>
      <c r="B93" s="7"/>
      <c r="E93" s="7"/>
      <c r="F93" s="7"/>
      <c r="G93" s="7"/>
      <c r="H93" s="7"/>
      <c r="I93" s="7"/>
      <c r="J93" s="7"/>
      <c r="K93" s="7"/>
      <c r="L93" s="7"/>
      <c r="M93" s="153"/>
      <c r="N93" s="6"/>
    </row>
    <row r="94" spans="1:14" ht="18" customHeight="1">
      <c r="A94" s="841" t="s">
        <v>568</v>
      </c>
      <c r="B94" s="841"/>
      <c r="C94" s="841"/>
      <c r="E94" s="841" t="s">
        <v>149</v>
      </c>
      <c r="F94" s="841"/>
      <c r="G94" s="19"/>
      <c r="H94" s="841" t="s">
        <v>43</v>
      </c>
      <c r="I94" s="841"/>
      <c r="J94" s="841"/>
      <c r="K94" s="841"/>
      <c r="L94" s="841"/>
      <c r="M94" s="841"/>
      <c r="N94" s="6"/>
    </row>
    <row r="95" spans="1:14" ht="6.75" customHeight="1">
      <c r="A95" s="5"/>
      <c r="B95" s="5"/>
      <c r="C95" s="5"/>
      <c r="D95" s="4"/>
      <c r="E95" s="5"/>
      <c r="F95" s="5"/>
      <c r="G95" s="5"/>
      <c r="I95" s="2"/>
      <c r="J95" s="5"/>
      <c r="K95" s="5"/>
      <c r="L95" s="5"/>
      <c r="M95" s="164"/>
      <c r="N95" s="6"/>
    </row>
    <row r="96" spans="1:14" ht="26.25" customHeight="1">
      <c r="A96" s="849" t="s">
        <v>22</v>
      </c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6"/>
    </row>
    <row r="97" spans="1:14" ht="15.4" customHeight="1">
      <c r="A97" s="5"/>
      <c r="B97" s="5"/>
      <c r="C97" s="5"/>
      <c r="D97" s="5"/>
      <c r="E97" s="5"/>
      <c r="F97" s="5"/>
      <c r="G97" s="850" t="s">
        <v>24</v>
      </c>
      <c r="H97" s="850"/>
      <c r="I97" s="850"/>
      <c r="J97" s="850"/>
      <c r="K97" s="850"/>
      <c r="L97" s="850"/>
      <c r="M97" s="850"/>
      <c r="N97" s="6"/>
    </row>
    <row r="98" spans="1:14" ht="15.75" customHeight="1">
      <c r="A98" s="7"/>
      <c r="B98" s="812" t="s">
        <v>23</v>
      </c>
      <c r="C98" s="812"/>
      <c r="D98" s="812"/>
      <c r="E98" s="7"/>
      <c r="F98" s="7"/>
      <c r="G98" s="812" t="s">
        <v>39</v>
      </c>
      <c r="H98" s="812"/>
      <c r="I98" s="812"/>
      <c r="J98" s="812"/>
      <c r="K98" s="812"/>
      <c r="L98" s="812"/>
      <c r="M98" s="812"/>
      <c r="N98" s="6"/>
    </row>
    <row r="99" spans="1:14" ht="18.75" customHeight="1">
      <c r="A99" s="2"/>
      <c r="B99" s="812"/>
      <c r="C99" s="812"/>
      <c r="D99" s="812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2.75" customHeight="1">
      <c r="A100" s="7"/>
      <c r="B100" s="7"/>
      <c r="C100" s="7"/>
      <c r="D100" s="7"/>
      <c r="E100" s="7"/>
      <c r="F100" s="7"/>
      <c r="G100" s="812"/>
      <c r="H100" s="812"/>
      <c r="I100" s="812"/>
      <c r="J100" s="812"/>
      <c r="K100" s="812"/>
      <c r="L100" s="812"/>
      <c r="M100" s="812"/>
      <c r="N100" s="6"/>
    </row>
    <row r="101" spans="1:14" ht="15.4" customHeight="1">
      <c r="A101" s="809"/>
      <c r="B101" s="809"/>
      <c r="C101" s="809"/>
      <c r="D101" s="809"/>
      <c r="E101" s="809"/>
      <c r="F101" s="809"/>
      <c r="G101" s="809"/>
      <c r="H101" s="809"/>
      <c r="I101" s="851"/>
      <c r="J101" s="851"/>
      <c r="K101" s="851"/>
      <c r="L101" s="851"/>
      <c r="M101" s="851"/>
      <c r="N101" s="6"/>
    </row>
    <row r="102" spans="1:14">
      <c r="D102" s="250" t="s">
        <v>423</v>
      </c>
    </row>
  </sheetData>
  <mergeCells count="42">
    <mergeCell ref="A96:M96"/>
    <mergeCell ref="G97:M97"/>
    <mergeCell ref="B98:D99"/>
    <mergeCell ref="G98:M100"/>
    <mergeCell ref="A101:H101"/>
    <mergeCell ref="I101:M101"/>
    <mergeCell ref="H90:M90"/>
    <mergeCell ref="A91:C91"/>
    <mergeCell ref="E91:F91"/>
    <mergeCell ref="H91:M91"/>
    <mergeCell ref="A94:C94"/>
    <mergeCell ref="E94:F94"/>
    <mergeCell ref="H94:M94"/>
    <mergeCell ref="A79:D79"/>
    <mergeCell ref="E79:M79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7:D77"/>
    <mergeCell ref="A78:M78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FF0000"/>
  </sheetPr>
  <dimension ref="A1:P102"/>
  <sheetViews>
    <sheetView showGridLines="0" topLeftCell="A33" workbookViewId="0">
      <selection activeCell="D26" sqref="D26"/>
    </sheetView>
  </sheetViews>
  <sheetFormatPr defaultRowHeight="15.75"/>
  <cols>
    <col min="1" max="1" width="6.6640625" style="719" customWidth="1"/>
    <col min="2" max="2" width="32.5" style="719" customWidth="1"/>
    <col min="3" max="3" width="19.1640625" style="8" customWidth="1"/>
    <col min="4" max="4" width="36" style="719" customWidth="1"/>
    <col min="5" max="5" width="14.5" style="719" customWidth="1"/>
    <col min="6" max="6" width="15.83203125" style="719" bestFit="1" customWidth="1"/>
    <col min="7" max="7" width="15.1640625" style="719" bestFit="1" customWidth="1"/>
    <col min="8" max="11" width="10.5" style="719" customWidth="1"/>
    <col min="12" max="12" width="11.83203125" style="719" customWidth="1"/>
    <col min="13" max="13" width="16.1640625" style="152" customWidth="1"/>
    <col min="14" max="14" width="15.6640625" style="719" customWidth="1"/>
    <col min="15" max="16384" width="9.33203125" style="719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814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828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721" t="s">
        <v>17</v>
      </c>
      <c r="D16" s="721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722">
        <v>1</v>
      </c>
      <c r="B17" s="722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SUM(E20:E76)</f>
        <v>408137450</v>
      </c>
      <c r="F18" s="32">
        <f>SUM(F20:F76)</f>
        <v>408137450</v>
      </c>
      <c r="G18" s="32">
        <f t="shared" ref="G18:M18" si="0">SUM(G20:G76)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2757878</v>
      </c>
      <c r="N18" s="136">
        <f>4467765+400911807</f>
        <v>405379572</v>
      </c>
    </row>
    <row r="19" spans="1:14">
      <c r="A19" s="34" t="s">
        <v>25</v>
      </c>
      <c r="B19" s="814" t="s">
        <v>26</v>
      </c>
      <c r="C19" s="815"/>
      <c r="D19" s="816"/>
      <c r="E19" s="35">
        <f>SUM(E20:E76)</f>
        <v>408137450</v>
      </c>
      <c r="F19" s="35">
        <f>SUM(F20:F76)</f>
        <v>408137450</v>
      </c>
      <c r="G19" s="35">
        <f t="shared" ref="G19:L19" si="1">SUM(G20:G76)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SUM(M20:M76)</f>
        <v>2757878</v>
      </c>
      <c r="N19" s="10"/>
    </row>
    <row r="20" spans="1:14" s="728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6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/>
      <c r="N20" s="135"/>
    </row>
    <row r="21" spans="1:14" s="728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/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8852314</v>
      </c>
      <c r="F22" s="43">
        <v>8852314</v>
      </c>
      <c r="G22" s="43"/>
      <c r="H22" s="43"/>
      <c r="I22" s="44"/>
      <c r="J22" s="44"/>
      <c r="K22" s="44"/>
      <c r="L22" s="44"/>
      <c r="M22" s="369"/>
      <c r="N22" s="11"/>
    </row>
    <row r="23" spans="1:14" s="728" customFormat="1" ht="20.25" customHeight="1">
      <c r="A23" s="143">
        <v>4</v>
      </c>
      <c r="B23" s="92" t="s">
        <v>359</v>
      </c>
      <c r="C23" s="95" t="s">
        <v>372</v>
      </c>
      <c r="D23" s="39" t="s">
        <v>143</v>
      </c>
      <c r="E23" s="316">
        <f t="shared" ref="E23" si="3">F23</f>
        <v>6822785</v>
      </c>
      <c r="F23" s="274">
        <v>6822785</v>
      </c>
      <c r="G23" s="147"/>
      <c r="H23" s="147"/>
      <c r="I23" s="146"/>
      <c r="J23" s="146"/>
      <c r="K23" s="146"/>
      <c r="L23" s="146"/>
      <c r="M23" s="369">
        <f>F23</f>
        <v>6822785</v>
      </c>
      <c r="N23" s="135"/>
    </row>
    <row r="24" spans="1:14" s="728" customFormat="1" ht="20.25" customHeight="1">
      <c r="A24" s="143">
        <v>5</v>
      </c>
      <c r="B24" s="27" t="s">
        <v>46</v>
      </c>
      <c r="C24" s="144" t="s">
        <v>96</v>
      </c>
      <c r="D24" s="145" t="s">
        <v>143</v>
      </c>
      <c r="E24" s="316">
        <f t="shared" si="2"/>
        <v>9981957</v>
      </c>
      <c r="F24" s="274">
        <v>9981957</v>
      </c>
      <c r="G24" s="147"/>
      <c r="H24" s="147"/>
      <c r="I24" s="146"/>
      <c r="J24" s="146"/>
      <c r="K24" s="146"/>
      <c r="L24" s="146"/>
      <c r="M24" s="369">
        <f>F24-'Điều Trị TT4'!F23</f>
        <v>0</v>
      </c>
      <c r="N24" s="135"/>
    </row>
    <row r="25" spans="1:14" s="728" customFormat="1" ht="20.25" customHeight="1">
      <c r="A25" s="143">
        <v>6</v>
      </c>
      <c r="B25" s="27" t="s">
        <v>47</v>
      </c>
      <c r="C25" s="144" t="s">
        <v>97</v>
      </c>
      <c r="D25" s="145" t="s">
        <v>143</v>
      </c>
      <c r="E25" s="316">
        <f t="shared" si="2"/>
        <v>8327014</v>
      </c>
      <c r="F25" s="274">
        <v>8327014</v>
      </c>
      <c r="G25" s="147"/>
      <c r="H25" s="147"/>
      <c r="I25" s="146"/>
      <c r="J25" s="146"/>
      <c r="K25" s="146"/>
      <c r="L25" s="146"/>
      <c r="M25" s="369">
        <f>F25-'Điều Trị TT4'!F24</f>
        <v>0</v>
      </c>
      <c r="N25" s="135"/>
    </row>
    <row r="26" spans="1:14" s="728" customFormat="1" ht="20.25" customHeight="1">
      <c r="A26" s="143">
        <v>7</v>
      </c>
      <c r="B26" s="26" t="s">
        <v>48</v>
      </c>
      <c r="C26" s="144" t="s">
        <v>98</v>
      </c>
      <c r="D26" s="145" t="s">
        <v>143</v>
      </c>
      <c r="E26" s="316">
        <f t="shared" si="2"/>
        <v>8220479</v>
      </c>
      <c r="F26" s="274">
        <v>8220479</v>
      </c>
      <c r="G26" s="147"/>
      <c r="H26" s="147"/>
      <c r="I26" s="146"/>
      <c r="J26" s="147"/>
      <c r="K26" s="146"/>
      <c r="L26" s="146"/>
      <c r="M26" s="369">
        <f>F26-'Điều Trị TT4'!F25</f>
        <v>-447000</v>
      </c>
      <c r="N26" s="135"/>
    </row>
    <row r="27" spans="1:14" s="728" customFormat="1" ht="20.25" customHeight="1">
      <c r="A27" s="143">
        <v>8</v>
      </c>
      <c r="B27" s="26" t="s">
        <v>52</v>
      </c>
      <c r="C27" s="144" t="s">
        <v>102</v>
      </c>
      <c r="D27" s="145" t="s">
        <v>143</v>
      </c>
      <c r="E27" s="316">
        <f t="shared" si="2"/>
        <v>6190950</v>
      </c>
      <c r="F27" s="274">
        <v>6190950</v>
      </c>
      <c r="G27" s="147"/>
      <c r="H27" s="147"/>
      <c r="I27" s="146"/>
      <c r="J27" s="147"/>
      <c r="K27" s="146"/>
      <c r="L27" s="146"/>
      <c r="M27" s="369">
        <f>F27-'Điều Trị TT4'!F26</f>
        <v>0</v>
      </c>
      <c r="N27" s="135"/>
    </row>
    <row r="28" spans="1:14" s="12" customFormat="1" ht="20.25" customHeight="1">
      <c r="A28" s="143">
        <v>9</v>
      </c>
      <c r="B28" s="314" t="s">
        <v>661</v>
      </c>
      <c r="C28" s="42">
        <v>5495215030389</v>
      </c>
      <c r="D28" s="142" t="s">
        <v>143</v>
      </c>
      <c r="E28" s="44">
        <f t="shared" si="2"/>
        <v>4927281</v>
      </c>
      <c r="F28" s="43">
        <v>4927281</v>
      </c>
      <c r="G28" s="43"/>
      <c r="H28" s="43"/>
      <c r="I28" s="44"/>
      <c r="J28" s="43"/>
      <c r="K28" s="44"/>
      <c r="L28" s="44"/>
      <c r="M28" s="369">
        <f>F28-'Điều Trị TT4'!F27</f>
        <v>0</v>
      </c>
      <c r="N28" s="11"/>
    </row>
    <row r="29" spans="1:14" s="12" customFormat="1" ht="20.25" customHeight="1">
      <c r="A29" s="143">
        <v>10</v>
      </c>
      <c r="B29" s="314" t="s">
        <v>672</v>
      </c>
      <c r="C29" s="42">
        <v>5495215033329</v>
      </c>
      <c r="D29" s="142" t="s">
        <v>143</v>
      </c>
      <c r="E29" s="44">
        <f t="shared" si="2"/>
        <v>4010372</v>
      </c>
      <c r="F29" s="43">
        <v>4010372</v>
      </c>
      <c r="G29" s="43"/>
      <c r="H29" s="43"/>
      <c r="I29" s="44"/>
      <c r="J29" s="43"/>
      <c r="K29" s="44"/>
      <c r="L29" s="44"/>
      <c r="M29" s="369">
        <f>F29-'Điều Trị TT4'!F28</f>
        <v>0</v>
      </c>
      <c r="N29" s="11"/>
    </row>
    <row r="30" spans="1:14" s="12" customFormat="1" ht="20.25" customHeight="1">
      <c r="A30" s="143">
        <v>11</v>
      </c>
      <c r="B30" s="314" t="s">
        <v>235</v>
      </c>
      <c r="C30" s="42" t="s">
        <v>305</v>
      </c>
      <c r="D30" s="142" t="s">
        <v>143</v>
      </c>
      <c r="E30" s="44">
        <f t="shared" si="2"/>
        <v>8667479</v>
      </c>
      <c r="F30" s="43">
        <v>8667479</v>
      </c>
      <c r="G30" s="43"/>
      <c r="H30" s="43"/>
      <c r="I30" s="44"/>
      <c r="J30" s="43"/>
      <c r="K30" s="44"/>
      <c r="L30" s="44"/>
      <c r="M30" s="369">
        <f>F30-'Điều Trị TT4'!F29</f>
        <v>0</v>
      </c>
      <c r="N30" s="11"/>
    </row>
    <row r="31" spans="1:14" s="12" customFormat="1" ht="20.25" customHeight="1">
      <c r="A31" s="143">
        <v>12</v>
      </c>
      <c r="B31" s="314" t="s">
        <v>53</v>
      </c>
      <c r="C31" s="42" t="s">
        <v>103</v>
      </c>
      <c r="D31" s="142" t="s">
        <v>143</v>
      </c>
      <c r="E31" s="44">
        <f t="shared" si="2"/>
        <v>8686888</v>
      </c>
      <c r="F31" s="43">
        <v>8686888</v>
      </c>
      <c r="G31" s="43"/>
      <c r="H31" s="43"/>
      <c r="I31" s="44"/>
      <c r="J31" s="43"/>
      <c r="K31" s="44"/>
      <c r="L31" s="44"/>
      <c r="M31" s="369">
        <f>F31-'Điều Trị TT4'!F30</f>
        <v>0</v>
      </c>
      <c r="N31" s="11"/>
    </row>
    <row r="32" spans="1:14" s="728" customFormat="1" ht="20.25" customHeight="1">
      <c r="A32" s="143">
        <v>13</v>
      </c>
      <c r="B32" s="26" t="s">
        <v>54</v>
      </c>
      <c r="C32" s="144" t="s">
        <v>104</v>
      </c>
      <c r="D32" s="145" t="s">
        <v>143</v>
      </c>
      <c r="E32" s="316">
        <f t="shared" si="2"/>
        <v>7139931</v>
      </c>
      <c r="F32" s="274">
        <v>7139931</v>
      </c>
      <c r="G32" s="147"/>
      <c r="H32" s="147"/>
      <c r="I32" s="146"/>
      <c r="J32" s="147"/>
      <c r="K32" s="146"/>
      <c r="L32" s="146"/>
      <c r="M32" s="369">
        <f>F32-'Điều Trị TT4'!F31</f>
        <v>0</v>
      </c>
      <c r="N32" s="135"/>
    </row>
    <row r="33" spans="1:14" s="728" customFormat="1" ht="20.25" customHeight="1">
      <c r="A33" s="143">
        <v>14</v>
      </c>
      <c r="B33" s="26" t="s">
        <v>56</v>
      </c>
      <c r="C33" s="144" t="s">
        <v>106</v>
      </c>
      <c r="D33" s="145" t="s">
        <v>143</v>
      </c>
      <c r="E33" s="316">
        <f t="shared" si="2"/>
        <v>6546390</v>
      </c>
      <c r="F33" s="274">
        <f>6546390</f>
        <v>6546390</v>
      </c>
      <c r="G33" s="147"/>
      <c r="H33" s="147"/>
      <c r="I33" s="146"/>
      <c r="J33" s="147"/>
      <c r="K33" s="146"/>
      <c r="L33" s="146"/>
      <c r="M33" s="369">
        <f>F33-'Điều Trị TT4'!F32</f>
        <v>0</v>
      </c>
      <c r="N33" s="135"/>
    </row>
    <row r="34" spans="1:14" s="12" customFormat="1" ht="20.25" customHeight="1">
      <c r="A34" s="143">
        <v>15</v>
      </c>
      <c r="B34" s="96" t="s">
        <v>591</v>
      </c>
      <c r="C34" s="95" t="s">
        <v>596</v>
      </c>
      <c r="D34" s="142" t="s">
        <v>143</v>
      </c>
      <c r="E34" s="44">
        <f t="shared" si="2"/>
        <v>5672281</v>
      </c>
      <c r="F34" s="43">
        <v>5672281</v>
      </c>
      <c r="G34" s="43"/>
      <c r="H34" s="43"/>
      <c r="I34" s="44"/>
      <c r="J34" s="43"/>
      <c r="K34" s="44"/>
      <c r="L34" s="44"/>
      <c r="M34" s="369">
        <f>F34-'Điều Trị TT4'!F33</f>
        <v>0</v>
      </c>
      <c r="N34" s="11"/>
    </row>
    <row r="35" spans="1:14" s="12" customFormat="1" ht="20.25" customHeight="1">
      <c r="A35" s="143">
        <v>16</v>
      </c>
      <c r="B35" s="114" t="s">
        <v>673</v>
      </c>
      <c r="C35" s="95" t="s">
        <v>675</v>
      </c>
      <c r="D35" s="39" t="s">
        <v>143</v>
      </c>
      <c r="E35" s="316">
        <f t="shared" si="2"/>
        <v>3638021</v>
      </c>
      <c r="F35" s="274">
        <v>3638021</v>
      </c>
      <c r="G35" s="43"/>
      <c r="H35" s="43"/>
      <c r="I35" s="44"/>
      <c r="J35" s="43"/>
      <c r="K35" s="44"/>
      <c r="L35" s="44"/>
      <c r="M35" s="369">
        <f>F35-'Điều Trị TT4'!F34</f>
        <v>0</v>
      </c>
      <c r="N35" s="11"/>
    </row>
    <row r="36" spans="1:14" s="12" customFormat="1" ht="20.25" customHeight="1">
      <c r="A36" s="143">
        <v>17</v>
      </c>
      <c r="B36" s="26" t="s">
        <v>735</v>
      </c>
      <c r="C36" s="144">
        <v>5495215033437</v>
      </c>
      <c r="D36" s="39" t="s">
        <v>143</v>
      </c>
      <c r="E36" s="316">
        <f>F36</f>
        <v>3265670</v>
      </c>
      <c r="F36" s="274">
        <v>3265670</v>
      </c>
      <c r="G36" s="43"/>
      <c r="H36" s="43"/>
      <c r="I36" s="44"/>
      <c r="J36" s="43"/>
      <c r="K36" s="44"/>
      <c r="L36" s="44"/>
      <c r="M36" s="369">
        <f>F36-'Điều Trị TT4'!F35</f>
        <v>0</v>
      </c>
      <c r="N36" s="11"/>
    </row>
    <row r="37" spans="1:14" s="12" customFormat="1" ht="20.25" customHeight="1">
      <c r="A37" s="143">
        <v>18</v>
      </c>
      <c r="B37" s="114" t="s">
        <v>622</v>
      </c>
      <c r="C37" s="95" t="s">
        <v>623</v>
      </c>
      <c r="D37" s="39" t="s">
        <v>143</v>
      </c>
      <c r="E37" s="316">
        <f>F37</f>
        <v>4927281</v>
      </c>
      <c r="F37" s="43">
        <v>4927281</v>
      </c>
      <c r="G37" s="43"/>
      <c r="H37" s="43"/>
      <c r="I37" s="44"/>
      <c r="J37" s="43"/>
      <c r="K37" s="44"/>
      <c r="L37" s="44"/>
      <c r="M37" s="369">
        <f>F37-'Điều Trị TT4'!F36</f>
        <v>0</v>
      </c>
      <c r="N37" s="11"/>
    </row>
    <row r="38" spans="1:14" s="12" customFormat="1" ht="20.25" customHeight="1">
      <c r="A38" s="143">
        <v>19</v>
      </c>
      <c r="B38" s="114" t="s">
        <v>654</v>
      </c>
      <c r="C38" s="95" t="s">
        <v>655</v>
      </c>
      <c r="D38" s="39" t="s">
        <v>143</v>
      </c>
      <c r="E38" s="316">
        <f>F38</f>
        <v>4480281</v>
      </c>
      <c r="F38" s="43">
        <v>4480281</v>
      </c>
      <c r="G38" s="43"/>
      <c r="H38" s="43"/>
      <c r="I38" s="44"/>
      <c r="J38" s="43"/>
      <c r="K38" s="44"/>
      <c r="L38" s="44"/>
      <c r="M38" s="369">
        <f>F38-'Điều Trị TT4'!F37</f>
        <v>849861</v>
      </c>
      <c r="N38" s="11"/>
    </row>
    <row r="39" spans="1:14" s="12" customFormat="1" ht="20.25" customHeight="1">
      <c r="A39" s="143">
        <v>20</v>
      </c>
      <c r="B39" s="26" t="s">
        <v>49</v>
      </c>
      <c r="C39" s="144" t="s">
        <v>99</v>
      </c>
      <c r="D39" s="145" t="s">
        <v>143</v>
      </c>
      <c r="E39" s="316">
        <f t="shared" si="2"/>
        <v>10711983</v>
      </c>
      <c r="F39" s="274">
        <v>10711983</v>
      </c>
      <c r="G39" s="43"/>
      <c r="H39" s="43"/>
      <c r="I39" s="44"/>
      <c r="J39" s="43"/>
      <c r="K39" s="44"/>
      <c r="L39" s="44"/>
      <c r="M39" s="369">
        <f>F39-'Điều Trị TT4'!F38</f>
        <v>-447000</v>
      </c>
      <c r="N39" s="11"/>
    </row>
    <row r="40" spans="1:14" s="728" customFormat="1" ht="20.25" customHeight="1">
      <c r="A40" s="143">
        <v>21</v>
      </c>
      <c r="B40" s="96" t="s">
        <v>60</v>
      </c>
      <c r="C40" s="95" t="s">
        <v>110</v>
      </c>
      <c r="D40" s="145" t="s">
        <v>143</v>
      </c>
      <c r="E40" s="316">
        <f t="shared" si="2"/>
        <v>4540106</v>
      </c>
      <c r="F40" s="274">
        <v>4540106</v>
      </c>
      <c r="G40" s="147"/>
      <c r="H40" s="147"/>
      <c r="I40" s="146"/>
      <c r="J40" s="147"/>
      <c r="K40" s="146"/>
      <c r="L40" s="146"/>
      <c r="M40" s="369">
        <f>F40-'Điều Trị TT4'!F39</f>
        <v>0</v>
      </c>
      <c r="N40" s="135"/>
    </row>
    <row r="41" spans="1:14" s="728" customFormat="1" ht="20.25" customHeight="1">
      <c r="A41" s="143">
        <v>22</v>
      </c>
      <c r="B41" s="26" t="s">
        <v>58</v>
      </c>
      <c r="C41" s="144" t="s">
        <v>108</v>
      </c>
      <c r="D41" s="145" t="s">
        <v>143</v>
      </c>
      <c r="E41" s="316">
        <f t="shared" si="2"/>
        <v>8625014</v>
      </c>
      <c r="F41" s="274">
        <v>8625014</v>
      </c>
      <c r="G41" s="147"/>
      <c r="H41" s="147"/>
      <c r="I41" s="146"/>
      <c r="J41" s="147"/>
      <c r="K41" s="146"/>
      <c r="L41" s="146"/>
      <c r="M41" s="369">
        <f>F41-'Điều Trị TT4'!F40</f>
        <v>0</v>
      </c>
      <c r="N41" s="135"/>
    </row>
    <row r="42" spans="1:14" s="12" customFormat="1" ht="20.25" customHeight="1">
      <c r="A42" s="143">
        <v>23</v>
      </c>
      <c r="B42" s="314" t="s">
        <v>59</v>
      </c>
      <c r="C42" s="42" t="s">
        <v>109</v>
      </c>
      <c r="D42" s="142" t="s">
        <v>143</v>
      </c>
      <c r="E42" s="44">
        <f t="shared" si="2"/>
        <v>6190950</v>
      </c>
      <c r="F42" s="43">
        <v>6190950</v>
      </c>
      <c r="G42" s="43"/>
      <c r="H42" s="43"/>
      <c r="I42" s="44"/>
      <c r="J42" s="43"/>
      <c r="K42" s="44"/>
      <c r="L42" s="44"/>
      <c r="M42" s="369">
        <f>F42-'Điều Trị TT4'!F41</f>
        <v>0</v>
      </c>
      <c r="N42" s="11"/>
    </row>
    <row r="43" spans="1:14" s="728" customFormat="1" ht="20.25" customHeight="1">
      <c r="A43" s="143">
        <v>24</v>
      </c>
      <c r="B43" s="26" t="s">
        <v>563</v>
      </c>
      <c r="C43" s="144">
        <v>5495205012837</v>
      </c>
      <c r="D43" s="145" t="s">
        <v>143</v>
      </c>
      <c r="E43" s="316">
        <f t="shared" si="2"/>
        <v>5708116</v>
      </c>
      <c r="F43" s="274">
        <v>5708116</v>
      </c>
      <c r="G43" s="147"/>
      <c r="H43" s="147"/>
      <c r="I43" s="146"/>
      <c r="J43" s="147"/>
      <c r="K43" s="146"/>
      <c r="L43" s="146"/>
      <c r="M43" s="369">
        <f>F43-'Điều Trị TT4'!F42</f>
        <v>0</v>
      </c>
      <c r="N43" s="135"/>
    </row>
    <row r="44" spans="1:14" s="728" customFormat="1" ht="20.25" customHeight="1">
      <c r="A44" s="143">
        <v>25</v>
      </c>
      <c r="B44" s="26" t="s">
        <v>61</v>
      </c>
      <c r="C44" s="144" t="s">
        <v>111</v>
      </c>
      <c r="D44" s="145" t="s">
        <v>143</v>
      </c>
      <c r="E44" s="316">
        <f t="shared" si="2"/>
        <v>6305829</v>
      </c>
      <c r="F44" s="274">
        <v>6305829</v>
      </c>
      <c r="G44" s="147"/>
      <c r="H44" s="147"/>
      <c r="I44" s="146"/>
      <c r="J44" s="147"/>
      <c r="K44" s="146"/>
      <c r="L44" s="146"/>
      <c r="M44" s="369">
        <f>F44-'Điều Trị TT4'!F43</f>
        <v>0</v>
      </c>
      <c r="N44" s="135"/>
    </row>
    <row r="45" spans="1:14" s="12" customFormat="1" ht="20.25" customHeight="1">
      <c r="A45" s="143">
        <v>26</v>
      </c>
      <c r="B45" s="314" t="s">
        <v>62</v>
      </c>
      <c r="C45" s="42" t="s">
        <v>112</v>
      </c>
      <c r="D45" s="142" t="s">
        <v>143</v>
      </c>
      <c r="E45" s="44">
        <f t="shared" si="2"/>
        <v>5654848</v>
      </c>
      <c r="F45" s="43">
        <v>5654848</v>
      </c>
      <c r="G45" s="43"/>
      <c r="H45" s="43"/>
      <c r="I45" s="44"/>
      <c r="J45" s="43"/>
      <c r="K45" s="44"/>
      <c r="L45" s="44"/>
      <c r="M45" s="369">
        <f>F45-'Điều Trị TT4'!F44</f>
        <v>0</v>
      </c>
      <c r="N45" s="11"/>
    </row>
    <row r="46" spans="1:14" s="728" customFormat="1" ht="20.25" customHeight="1">
      <c r="A46" s="143">
        <v>27</v>
      </c>
      <c r="B46" s="26" t="s">
        <v>64</v>
      </c>
      <c r="C46" s="144" t="s">
        <v>114</v>
      </c>
      <c r="D46" s="145" t="s">
        <v>143</v>
      </c>
      <c r="E46" s="316">
        <f t="shared" si="2"/>
        <v>6841931</v>
      </c>
      <c r="F46" s="274">
        <v>6841931</v>
      </c>
      <c r="G46" s="147"/>
      <c r="H46" s="147"/>
      <c r="I46" s="146"/>
      <c r="J46" s="147"/>
      <c r="K46" s="146"/>
      <c r="L46" s="146"/>
      <c r="M46" s="369">
        <f>F46-'Điều Trị TT4'!F45</f>
        <v>0</v>
      </c>
      <c r="N46" s="135"/>
    </row>
    <row r="47" spans="1:14" s="728" customFormat="1" ht="20.25" customHeight="1">
      <c r="A47" s="143">
        <v>28</v>
      </c>
      <c r="B47" s="26" t="s">
        <v>67</v>
      </c>
      <c r="C47" s="144" t="s">
        <v>117</v>
      </c>
      <c r="D47" s="145" t="s">
        <v>143</v>
      </c>
      <c r="E47" s="316">
        <f t="shared" si="2"/>
        <v>6841931</v>
      </c>
      <c r="F47" s="274">
        <f>6841931</f>
        <v>6841931</v>
      </c>
      <c r="G47" s="147"/>
      <c r="H47" s="147"/>
      <c r="I47" s="146"/>
      <c r="J47" s="147"/>
      <c r="K47" s="146"/>
      <c r="L47" s="146"/>
      <c r="M47" s="369">
        <f>F47-'Điều Trị TT4'!F46</f>
        <v>0</v>
      </c>
      <c r="N47" s="135"/>
    </row>
    <row r="48" spans="1:14" s="728" customFormat="1" ht="20.25" customHeight="1">
      <c r="A48" s="143">
        <v>29</v>
      </c>
      <c r="B48" s="26" t="s">
        <v>68</v>
      </c>
      <c r="C48" s="144" t="s">
        <v>118</v>
      </c>
      <c r="D48" s="145" t="s">
        <v>143</v>
      </c>
      <c r="E48" s="316">
        <f t="shared" si="2"/>
        <v>10747817</v>
      </c>
      <c r="F48" s="274">
        <v>10747817</v>
      </c>
      <c r="G48" s="147"/>
      <c r="H48" s="147"/>
      <c r="I48" s="146"/>
      <c r="J48" s="147"/>
      <c r="K48" s="146"/>
      <c r="L48" s="146"/>
      <c r="M48" s="369">
        <f>F48-'Điều Trị TT4'!F47</f>
        <v>0</v>
      </c>
      <c r="N48" s="135"/>
    </row>
    <row r="49" spans="1:16" s="728" customFormat="1" ht="20.25" customHeight="1">
      <c r="A49" s="143">
        <v>30</v>
      </c>
      <c r="B49" s="26" t="s">
        <v>69</v>
      </c>
      <c r="C49" s="144" t="s">
        <v>119</v>
      </c>
      <c r="D49" s="145" t="s">
        <v>143</v>
      </c>
      <c r="E49" s="316">
        <f t="shared" si="2"/>
        <v>7416324</v>
      </c>
      <c r="F49" s="274">
        <v>7416324</v>
      </c>
      <c r="G49" s="147"/>
      <c r="H49" s="147"/>
      <c r="I49" s="146"/>
      <c r="J49" s="147"/>
      <c r="K49" s="146"/>
      <c r="L49" s="146"/>
      <c r="M49" s="369">
        <f>F49-'Điều Trị TT4'!F48</f>
        <v>0</v>
      </c>
      <c r="N49" s="135"/>
    </row>
    <row r="50" spans="1:16" s="728" customFormat="1" ht="20.25" customHeight="1">
      <c r="A50" s="143">
        <v>31</v>
      </c>
      <c r="B50" s="26" t="s">
        <v>70</v>
      </c>
      <c r="C50" s="144" t="s">
        <v>120</v>
      </c>
      <c r="D50" s="145" t="s">
        <v>143</v>
      </c>
      <c r="E50" s="316">
        <f t="shared" si="2"/>
        <v>7901619</v>
      </c>
      <c r="F50" s="274">
        <v>7901619</v>
      </c>
      <c r="G50" s="147"/>
      <c r="H50" s="147"/>
      <c r="I50" s="146"/>
      <c r="J50" s="147"/>
      <c r="K50" s="146"/>
      <c r="L50" s="146"/>
      <c r="M50" s="369">
        <f>F50-'Điều Trị TT4'!F49</f>
        <v>447000</v>
      </c>
      <c r="N50" s="135"/>
    </row>
    <row r="51" spans="1:16" s="728" customFormat="1" ht="20.25" customHeight="1">
      <c r="A51" s="143">
        <v>32</v>
      </c>
      <c r="B51" s="26" t="s">
        <v>750</v>
      </c>
      <c r="C51" s="144">
        <v>5495215033466</v>
      </c>
      <c r="D51" s="145" t="s">
        <v>143</v>
      </c>
      <c r="E51" s="316">
        <f t="shared" si="2"/>
        <v>4010372</v>
      </c>
      <c r="F51" s="274">
        <v>4010372</v>
      </c>
      <c r="G51" s="147"/>
      <c r="H51" s="147"/>
      <c r="I51" s="146"/>
      <c r="J51" s="147"/>
      <c r="K51" s="146"/>
      <c r="L51" s="146"/>
      <c r="M51" s="369">
        <f>F51-'Điều Trị TT4'!F50</f>
        <v>0</v>
      </c>
      <c r="N51" s="135"/>
    </row>
    <row r="52" spans="1:16" s="728" customFormat="1" ht="20.25" customHeight="1">
      <c r="A52" s="143">
        <v>33</v>
      </c>
      <c r="B52" s="26" t="s">
        <v>73</v>
      </c>
      <c r="C52" s="144" t="s">
        <v>123</v>
      </c>
      <c r="D52" s="145" t="s">
        <v>143</v>
      </c>
      <c r="E52" s="316">
        <f t="shared" si="2"/>
        <v>9637018</v>
      </c>
      <c r="F52" s="274">
        <f>9637018</f>
        <v>9637018</v>
      </c>
      <c r="G52" s="147"/>
      <c r="H52" s="147"/>
      <c r="I52" s="146"/>
      <c r="J52" s="147"/>
      <c r="K52" s="146"/>
      <c r="L52" s="146"/>
      <c r="M52" s="369">
        <f>F52-'Điều Trị TT4'!F51</f>
        <v>0</v>
      </c>
      <c r="N52" s="135"/>
    </row>
    <row r="53" spans="1:16" s="728" customFormat="1" ht="20.25" customHeight="1">
      <c r="A53" s="143">
        <v>34</v>
      </c>
      <c r="B53" s="26" t="s">
        <v>74</v>
      </c>
      <c r="C53" s="144" t="s">
        <v>124</v>
      </c>
      <c r="D53" s="145" t="s">
        <v>143</v>
      </c>
      <c r="E53" s="316">
        <f t="shared" si="2"/>
        <v>8609153</v>
      </c>
      <c r="F53" s="274">
        <v>8609153</v>
      </c>
      <c r="G53" s="147"/>
      <c r="H53" s="147"/>
      <c r="I53" s="146"/>
      <c r="J53" s="147"/>
      <c r="K53" s="146"/>
      <c r="L53" s="146"/>
      <c r="M53" s="369">
        <f>F53-'Điều Trị TT4'!F52</f>
        <v>0</v>
      </c>
      <c r="N53" s="135"/>
    </row>
    <row r="54" spans="1:16" s="728" customFormat="1" ht="20.25" customHeight="1">
      <c r="A54" s="143">
        <v>35</v>
      </c>
      <c r="B54" s="26" t="s">
        <v>75</v>
      </c>
      <c r="C54" s="144" t="s">
        <v>125</v>
      </c>
      <c r="D54" s="145" t="s">
        <v>143</v>
      </c>
      <c r="E54" s="316">
        <f t="shared" si="2"/>
        <v>7139932</v>
      </c>
      <c r="F54" s="274">
        <v>7139932</v>
      </c>
      <c r="G54" s="147"/>
      <c r="H54" s="147"/>
      <c r="I54" s="146"/>
      <c r="J54" s="147"/>
      <c r="K54" s="146"/>
      <c r="L54" s="146"/>
      <c r="M54" s="369">
        <f>F54-'Điều Trị TT4'!F53</f>
        <v>0</v>
      </c>
      <c r="N54" s="135"/>
    </row>
    <row r="55" spans="1:16" s="728" customFormat="1" ht="20.25" customHeight="1">
      <c r="A55" s="143">
        <v>36</v>
      </c>
      <c r="B55" s="114" t="s">
        <v>562</v>
      </c>
      <c r="C55" s="95" t="s">
        <v>566</v>
      </c>
      <c r="D55" s="145" t="s">
        <v>143</v>
      </c>
      <c r="E55" s="316">
        <f t="shared" si="2"/>
        <v>4927281</v>
      </c>
      <c r="F55" s="274">
        <v>4927281</v>
      </c>
      <c r="G55" s="147"/>
      <c r="H55" s="147"/>
      <c r="I55" s="146"/>
      <c r="J55" s="147"/>
      <c r="K55" s="146"/>
      <c r="L55" s="146"/>
      <c r="M55" s="369">
        <f>F55-'Điều Trị TT4'!F54</f>
        <v>0</v>
      </c>
      <c r="N55" s="135"/>
    </row>
    <row r="56" spans="1:16" s="728" customFormat="1" ht="20.25" customHeight="1">
      <c r="A56" s="143">
        <v>37</v>
      </c>
      <c r="B56" s="26" t="s">
        <v>76</v>
      </c>
      <c r="C56" s="144" t="s">
        <v>126</v>
      </c>
      <c r="D56" s="145" t="s">
        <v>143</v>
      </c>
      <c r="E56" s="316">
        <f t="shared" si="2"/>
        <v>12178061</v>
      </c>
      <c r="F56" s="274">
        <v>12178061</v>
      </c>
      <c r="G56" s="147"/>
      <c r="H56" s="147"/>
      <c r="I56" s="146"/>
      <c r="J56" s="147"/>
      <c r="K56" s="146"/>
      <c r="L56" s="146"/>
      <c r="M56" s="369">
        <f>F56-'Điều Trị TT4'!F55</f>
        <v>0</v>
      </c>
      <c r="N56" s="135"/>
    </row>
    <row r="57" spans="1:16" s="728" customFormat="1" ht="20.25" customHeight="1">
      <c r="A57" s="143">
        <v>38</v>
      </c>
      <c r="B57" s="26" t="s">
        <v>77</v>
      </c>
      <c r="C57" s="144" t="s">
        <v>127</v>
      </c>
      <c r="D57" s="145" t="s">
        <v>143</v>
      </c>
      <c r="E57" s="316">
        <f t="shared" si="2"/>
        <v>8901409</v>
      </c>
      <c r="F57" s="274">
        <v>8901409</v>
      </c>
      <c r="G57" s="147"/>
      <c r="H57" s="147"/>
      <c r="I57" s="146"/>
      <c r="J57" s="147"/>
      <c r="K57" s="146"/>
      <c r="L57" s="146"/>
      <c r="M57" s="369">
        <f>F57-'Điều Trị TT4'!F56</f>
        <v>0</v>
      </c>
      <c r="N57" s="135"/>
    </row>
    <row r="58" spans="1:16" s="728" customFormat="1" ht="20.25" customHeight="1">
      <c r="A58" s="143">
        <v>39</v>
      </c>
      <c r="B58" s="26" t="s">
        <v>78</v>
      </c>
      <c r="C58" s="144" t="s">
        <v>128</v>
      </c>
      <c r="D58" s="145" t="s">
        <v>143</v>
      </c>
      <c r="E58" s="316">
        <f t="shared" si="2"/>
        <v>7695180</v>
      </c>
      <c r="F58" s="274">
        <v>7695180</v>
      </c>
      <c r="G58" s="147"/>
      <c r="H58" s="147"/>
      <c r="I58" s="146"/>
      <c r="J58" s="147"/>
      <c r="K58" s="146"/>
      <c r="L58" s="146"/>
      <c r="M58" s="369">
        <f>F58-'Điều Trị TT4'!F57</f>
        <v>0</v>
      </c>
      <c r="N58" s="135"/>
    </row>
    <row r="59" spans="1:16" s="728" customFormat="1" ht="20.25" customHeight="1">
      <c r="A59" s="143">
        <v>40</v>
      </c>
      <c r="B59" s="26" t="s">
        <v>80</v>
      </c>
      <c r="C59" s="144" t="s">
        <v>130</v>
      </c>
      <c r="D59" s="145" t="s">
        <v>143</v>
      </c>
      <c r="E59" s="316">
        <f t="shared" si="2"/>
        <v>6546390</v>
      </c>
      <c r="F59" s="274">
        <v>6546390</v>
      </c>
      <c r="G59" s="147"/>
      <c r="H59" s="147"/>
      <c r="I59" s="146"/>
      <c r="J59" s="147"/>
      <c r="K59" s="146"/>
      <c r="L59" s="146"/>
      <c r="M59" s="369">
        <f>F59-'Điều Trị TT4'!F58</f>
        <v>0</v>
      </c>
      <c r="N59" s="135"/>
    </row>
    <row r="60" spans="1:16" s="728" customFormat="1" ht="20.25" customHeight="1">
      <c r="A60" s="143">
        <v>41</v>
      </c>
      <c r="B60" s="26" t="s">
        <v>81</v>
      </c>
      <c r="C60" s="144" t="s">
        <v>131</v>
      </c>
      <c r="D60" s="145" t="s">
        <v>143</v>
      </c>
      <c r="E60" s="316">
        <f t="shared" si="2"/>
        <v>5952848</v>
      </c>
      <c r="F60" s="274">
        <v>5952848</v>
      </c>
      <c r="G60" s="147"/>
      <c r="H60" s="147"/>
      <c r="I60" s="146"/>
      <c r="J60" s="147"/>
      <c r="K60" s="146"/>
      <c r="L60" s="146"/>
      <c r="M60" s="369">
        <f>F60-'Điều Trị TT4'!F59</f>
        <v>0</v>
      </c>
      <c r="N60" s="135"/>
    </row>
    <row r="61" spans="1:16" s="728" customFormat="1" ht="20.25" customHeight="1">
      <c r="A61" s="143">
        <v>42</v>
      </c>
      <c r="B61" s="26" t="s">
        <v>83</v>
      </c>
      <c r="C61" s="144" t="s">
        <v>133</v>
      </c>
      <c r="D61" s="145" t="s">
        <v>143</v>
      </c>
      <c r="E61" s="316">
        <f t="shared" si="2"/>
        <v>7733473</v>
      </c>
      <c r="F61" s="274">
        <v>7733473</v>
      </c>
      <c r="G61" s="147"/>
      <c r="H61" s="147"/>
      <c r="I61" s="146"/>
      <c r="J61" s="147"/>
      <c r="K61" s="146"/>
      <c r="L61" s="146"/>
      <c r="M61" s="369">
        <f>F61-'Điều Trị TT4'!F60</f>
        <v>0</v>
      </c>
      <c r="N61" s="135"/>
    </row>
    <row r="62" spans="1:16" s="728" customFormat="1" ht="21.75" customHeight="1">
      <c r="A62" s="143">
        <v>43</v>
      </c>
      <c r="B62" s="96" t="s">
        <v>237</v>
      </c>
      <c r="C62" s="95" t="s">
        <v>307</v>
      </c>
      <c r="D62" s="145" t="s">
        <v>143</v>
      </c>
      <c r="E62" s="146">
        <f>F62</f>
        <v>8029014</v>
      </c>
      <c r="F62" s="271">
        <v>8029014</v>
      </c>
      <c r="G62" s="94"/>
      <c r="H62" s="94"/>
      <c r="I62" s="147"/>
      <c r="J62" s="147"/>
      <c r="K62" s="146"/>
      <c r="L62" s="147"/>
      <c r="M62" s="369">
        <f>F62-'Điều Trị TT4'!F61</f>
        <v>0</v>
      </c>
      <c r="N62" s="135"/>
      <c r="P62" s="135"/>
    </row>
    <row r="63" spans="1:16" s="728" customFormat="1" ht="21.75" customHeight="1">
      <c r="A63" s="143">
        <v>44</v>
      </c>
      <c r="B63" s="114" t="s">
        <v>620</v>
      </c>
      <c r="C63" s="95" t="s">
        <v>621</v>
      </c>
      <c r="D63" s="39" t="s">
        <v>143</v>
      </c>
      <c r="E63" s="146">
        <f>F63</f>
        <v>4927281</v>
      </c>
      <c r="F63" s="271">
        <v>4927281</v>
      </c>
      <c r="G63" s="94"/>
      <c r="H63" s="94"/>
      <c r="I63" s="147"/>
      <c r="J63" s="147"/>
      <c r="K63" s="146"/>
      <c r="L63" s="147"/>
      <c r="M63" s="369">
        <f>F63-'Điều Trị TT4'!F62</f>
        <v>0</v>
      </c>
      <c r="N63" s="135"/>
      <c r="P63" s="135"/>
    </row>
    <row r="64" spans="1:16" s="728" customFormat="1" ht="20.25" customHeight="1">
      <c r="A64" s="143">
        <v>45</v>
      </c>
      <c r="B64" s="26" t="s">
        <v>84</v>
      </c>
      <c r="C64" s="144" t="s">
        <v>134</v>
      </c>
      <c r="D64" s="145" t="s">
        <v>143</v>
      </c>
      <c r="E64" s="316">
        <f t="shared" si="2"/>
        <v>10294891</v>
      </c>
      <c r="F64" s="274">
        <v>10294891</v>
      </c>
      <c r="G64" s="147"/>
      <c r="H64" s="147"/>
      <c r="I64" s="146"/>
      <c r="J64" s="147"/>
      <c r="K64" s="146"/>
      <c r="L64" s="146"/>
      <c r="M64" s="369">
        <f>F64-'Điều Trị TT4'!F63</f>
        <v>0</v>
      </c>
      <c r="N64" s="135"/>
    </row>
    <row r="65" spans="1:15" s="728" customFormat="1" ht="20.25" customHeight="1">
      <c r="A65" s="143">
        <v>46</v>
      </c>
      <c r="B65" s="26" t="s">
        <v>85</v>
      </c>
      <c r="C65" s="144" t="s">
        <v>135</v>
      </c>
      <c r="D65" s="145" t="s">
        <v>143</v>
      </c>
      <c r="E65" s="316">
        <f t="shared" si="2"/>
        <v>9671560</v>
      </c>
      <c r="F65" s="274">
        <f>9671560</f>
        <v>9671560</v>
      </c>
      <c r="G65" s="147"/>
      <c r="H65" s="147"/>
      <c r="I65" s="146"/>
      <c r="J65" s="147"/>
      <c r="K65" s="146"/>
      <c r="L65" s="146"/>
      <c r="M65" s="369">
        <f>F65-'Điều Trị TT4'!F64</f>
        <v>0</v>
      </c>
      <c r="N65" s="135"/>
    </row>
    <row r="66" spans="1:15" s="728" customFormat="1" ht="20.25" customHeight="1">
      <c r="A66" s="143">
        <v>47</v>
      </c>
      <c r="B66" s="26" t="s">
        <v>86</v>
      </c>
      <c r="C66" s="144" t="s">
        <v>136</v>
      </c>
      <c r="D66" s="145" t="s">
        <v>143</v>
      </c>
      <c r="E66" s="316">
        <f t="shared" si="2"/>
        <v>9218556</v>
      </c>
      <c r="F66" s="274">
        <v>9218556</v>
      </c>
      <c r="G66" s="147"/>
      <c r="H66" s="147"/>
      <c r="I66" s="146"/>
      <c r="J66" s="147"/>
      <c r="K66" s="146"/>
      <c r="L66" s="146"/>
      <c r="M66" s="369">
        <f>F66-'Điều Trị TT4'!F65</f>
        <v>0</v>
      </c>
      <c r="N66" s="135"/>
    </row>
    <row r="67" spans="1:15" s="728" customFormat="1" ht="20.25" customHeight="1">
      <c r="A67" s="143">
        <v>48</v>
      </c>
      <c r="B67" s="26" t="s">
        <v>432</v>
      </c>
      <c r="C67" s="144" t="s">
        <v>434</v>
      </c>
      <c r="D67" s="145" t="s">
        <v>143</v>
      </c>
      <c r="E67" s="316">
        <f t="shared" si="2"/>
        <v>5225281</v>
      </c>
      <c r="F67" s="274">
        <v>5225281</v>
      </c>
      <c r="G67" s="147"/>
      <c r="H67" s="147"/>
      <c r="I67" s="146"/>
      <c r="J67" s="147"/>
      <c r="K67" s="146"/>
      <c r="L67" s="146"/>
      <c r="M67" s="369">
        <f>F67-'Điều Trị TT4'!F66</f>
        <v>0</v>
      </c>
      <c r="N67" s="135"/>
    </row>
    <row r="68" spans="1:15" s="728" customFormat="1" ht="20.25" customHeight="1">
      <c r="A68" s="143">
        <v>49</v>
      </c>
      <c r="B68" s="26" t="s">
        <v>433</v>
      </c>
      <c r="C68" s="144" t="s">
        <v>567</v>
      </c>
      <c r="D68" s="145" t="s">
        <v>143</v>
      </c>
      <c r="E68" s="316">
        <f t="shared" si="2"/>
        <v>5489160</v>
      </c>
      <c r="F68" s="274">
        <v>5489160</v>
      </c>
      <c r="G68" s="147"/>
      <c r="H68" s="147"/>
      <c r="I68" s="146"/>
      <c r="J68" s="147"/>
      <c r="K68" s="146"/>
      <c r="L68" s="146"/>
      <c r="M68" s="369">
        <f>F68-'Điều Trị TT4'!F67</f>
        <v>0</v>
      </c>
      <c r="N68" s="135"/>
    </row>
    <row r="69" spans="1:15" s="728" customFormat="1" ht="20.25" customHeight="1">
      <c r="A69" s="143">
        <v>50</v>
      </c>
      <c r="B69" s="114" t="s">
        <v>614</v>
      </c>
      <c r="C69" s="95" t="s">
        <v>613</v>
      </c>
      <c r="D69" s="145" t="s">
        <v>143</v>
      </c>
      <c r="E69" s="316">
        <f t="shared" si="2"/>
        <v>4765765</v>
      </c>
      <c r="F69" s="274">
        <f>4765765</f>
        <v>4765765</v>
      </c>
      <c r="G69" s="147"/>
      <c r="H69" s="147"/>
      <c r="I69" s="146"/>
      <c r="J69" s="147"/>
      <c r="K69" s="146"/>
      <c r="L69" s="146"/>
      <c r="M69" s="369">
        <f>F69-'Điều Trị TT4'!F68</f>
        <v>0</v>
      </c>
      <c r="N69" s="135"/>
    </row>
    <row r="70" spans="1:15" s="728" customFormat="1" ht="20.25" customHeight="1">
      <c r="A70" s="143">
        <v>51</v>
      </c>
      <c r="B70" s="26" t="s">
        <v>88</v>
      </c>
      <c r="C70" s="144" t="s">
        <v>138</v>
      </c>
      <c r="D70" s="145" t="s">
        <v>143</v>
      </c>
      <c r="E70" s="316">
        <f t="shared" si="2"/>
        <v>9931148</v>
      </c>
      <c r="F70" s="274">
        <v>9931148</v>
      </c>
      <c r="G70" s="147"/>
      <c r="H70" s="147"/>
      <c r="I70" s="146"/>
      <c r="J70" s="147"/>
      <c r="K70" s="146"/>
      <c r="L70" s="146"/>
      <c r="M70" s="369">
        <f>F70-'Điều Trị TT4'!F69</f>
        <v>0</v>
      </c>
      <c r="N70" s="135"/>
    </row>
    <row r="71" spans="1:15" s="728" customFormat="1" ht="20.25" customHeight="1">
      <c r="A71" s="143">
        <v>52</v>
      </c>
      <c r="B71" s="26" t="s">
        <v>89</v>
      </c>
      <c r="C71" s="144" t="s">
        <v>139</v>
      </c>
      <c r="D71" s="145" t="s">
        <v>143</v>
      </c>
      <c r="E71" s="316">
        <f t="shared" si="2"/>
        <v>7837549</v>
      </c>
      <c r="F71" s="274">
        <v>7837549</v>
      </c>
      <c r="G71" s="147"/>
      <c r="H71" s="147"/>
      <c r="I71" s="146"/>
      <c r="J71" s="147"/>
      <c r="K71" s="146"/>
      <c r="L71" s="146"/>
      <c r="M71" s="369">
        <f>F71-'Điều Trị TT4'!F70</f>
        <v>0</v>
      </c>
      <c r="N71" s="135"/>
    </row>
    <row r="72" spans="1:15" s="728" customFormat="1" ht="20.25" customHeight="1">
      <c r="A72" s="143">
        <v>53</v>
      </c>
      <c r="B72" s="26" t="s">
        <v>90</v>
      </c>
      <c r="C72" s="144" t="s">
        <v>140</v>
      </c>
      <c r="D72" s="145" t="s">
        <v>143</v>
      </c>
      <c r="E72" s="316">
        <f t="shared" si="2"/>
        <v>6841930</v>
      </c>
      <c r="F72" s="274">
        <v>6841930</v>
      </c>
      <c r="G72" s="147"/>
      <c r="H72" s="147"/>
      <c r="I72" s="146"/>
      <c r="J72" s="147"/>
      <c r="K72" s="146"/>
      <c r="L72" s="146"/>
      <c r="M72" s="369">
        <f>F72-'Điều Trị TT4'!F71</f>
        <v>0</v>
      </c>
      <c r="N72" s="135"/>
    </row>
    <row r="73" spans="1:15" s="728" customFormat="1" ht="20.25" customHeight="1">
      <c r="A73" s="143">
        <v>54</v>
      </c>
      <c r="B73" s="26" t="s">
        <v>91</v>
      </c>
      <c r="C73" s="144" t="s">
        <v>141</v>
      </c>
      <c r="D73" s="145" t="s">
        <v>143</v>
      </c>
      <c r="E73" s="316">
        <f t="shared" si="2"/>
        <v>5559116</v>
      </c>
      <c r="F73" s="274">
        <f>5559116</f>
        <v>5559116</v>
      </c>
      <c r="G73" s="147"/>
      <c r="H73" s="147"/>
      <c r="I73" s="146"/>
      <c r="J73" s="147"/>
      <c r="K73" s="146"/>
      <c r="L73" s="146"/>
      <c r="M73" s="369">
        <f>F73-'Điều Trị TT4'!F72</f>
        <v>0</v>
      </c>
      <c r="N73" s="135"/>
    </row>
    <row r="74" spans="1:15" s="728" customFormat="1" ht="20.25" customHeight="1">
      <c r="A74" s="143">
        <v>55</v>
      </c>
      <c r="B74" s="26" t="s">
        <v>92</v>
      </c>
      <c r="C74" s="144" t="s">
        <v>142</v>
      </c>
      <c r="D74" s="145" t="s">
        <v>143</v>
      </c>
      <c r="E74" s="316">
        <f t="shared" si="2"/>
        <v>6841930</v>
      </c>
      <c r="F74" s="274">
        <v>6841930</v>
      </c>
      <c r="G74" s="147"/>
      <c r="H74" s="147"/>
      <c r="I74" s="146"/>
      <c r="J74" s="147"/>
      <c r="K74" s="146"/>
      <c r="L74" s="146"/>
      <c r="M74" s="369">
        <f>F74-'Điều Trị TT4'!F73</f>
        <v>0</v>
      </c>
      <c r="N74" s="135"/>
    </row>
    <row r="75" spans="1:15" s="728" customFormat="1" ht="20.25" customHeight="1">
      <c r="A75" s="143">
        <v>56</v>
      </c>
      <c r="B75" s="26" t="s">
        <v>82</v>
      </c>
      <c r="C75" s="144" t="s">
        <v>132</v>
      </c>
      <c r="D75" s="39" t="s">
        <v>143</v>
      </c>
      <c r="E75" s="316">
        <f t="shared" si="2"/>
        <v>4010373</v>
      </c>
      <c r="F75" s="274">
        <v>4010373</v>
      </c>
      <c r="G75" s="147"/>
      <c r="H75" s="147"/>
      <c r="I75" s="146"/>
      <c r="J75" s="147"/>
      <c r="K75" s="146"/>
      <c r="L75" s="146"/>
      <c r="M75" s="369">
        <f>F75-'Điều Trị TT4'!F74</f>
        <v>0</v>
      </c>
      <c r="N75" s="135"/>
    </row>
    <row r="76" spans="1:15" s="728" customFormat="1" ht="20.25" customHeight="1">
      <c r="A76" s="143">
        <v>57</v>
      </c>
      <c r="B76" s="26" t="s">
        <v>806</v>
      </c>
      <c r="C76" s="714" t="s">
        <v>807</v>
      </c>
      <c r="D76" s="39" t="s">
        <v>143</v>
      </c>
      <c r="E76" s="316">
        <f t="shared" si="2"/>
        <v>4467762</v>
      </c>
      <c r="F76" s="274">
        <f>4467762</f>
        <v>4467762</v>
      </c>
      <c r="G76" s="147"/>
      <c r="H76" s="147"/>
      <c r="I76" s="146"/>
      <c r="J76" s="147"/>
      <c r="K76" s="146"/>
      <c r="L76" s="146"/>
      <c r="M76" s="369">
        <f>F76-'Điều Trị TT4'!F75</f>
        <v>-4467768</v>
      </c>
      <c r="N76" s="135"/>
    </row>
    <row r="77" spans="1:15" ht="18.75" customHeight="1">
      <c r="A77" s="143"/>
      <c r="B77" s="866" t="s">
        <v>378</v>
      </c>
      <c r="C77" s="867"/>
      <c r="D77" s="868"/>
      <c r="E77" s="46">
        <v>0</v>
      </c>
      <c r="F77" s="46"/>
      <c r="G77" s="46"/>
      <c r="H77" s="46"/>
      <c r="I77" s="46"/>
      <c r="J77" s="46"/>
      <c r="K77" s="46"/>
      <c r="L77" s="46"/>
      <c r="M77" s="439"/>
      <c r="N77" s="135"/>
      <c r="O77" s="598"/>
    </row>
    <row r="78" spans="1:15" s="249" customFormat="1" ht="21.75" customHeight="1">
      <c r="A78" s="893" t="s">
        <v>830</v>
      </c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135"/>
    </row>
    <row r="79" spans="1:15" ht="19.5" customHeight="1">
      <c r="A79" s="828" t="s">
        <v>829</v>
      </c>
      <c r="B79" s="828"/>
      <c r="C79" s="828"/>
      <c r="D79" s="828"/>
      <c r="E79" s="829"/>
      <c r="F79" s="829"/>
      <c r="G79" s="829"/>
      <c r="H79" s="829"/>
      <c r="I79" s="829"/>
      <c r="J79" s="829"/>
      <c r="K79" s="829"/>
      <c r="L79" s="829"/>
      <c r="M79" s="829"/>
      <c r="N79" s="135"/>
    </row>
    <row r="80" spans="1:15" ht="15" customHeight="1">
      <c r="A80" s="370">
        <v>1</v>
      </c>
      <c r="B80" s="374" t="s">
        <v>693</v>
      </c>
      <c r="C80" s="40">
        <v>2084785.6500000656</v>
      </c>
      <c r="D80" s="723"/>
      <c r="E80" s="724"/>
      <c r="F80" s="724"/>
      <c r="G80" s="724"/>
      <c r="H80" s="724"/>
      <c r="I80" s="724"/>
      <c r="J80" s="724"/>
      <c r="K80" s="724"/>
      <c r="L80" s="724"/>
      <c r="M80" s="724"/>
      <c r="N80" s="368"/>
    </row>
    <row r="81" spans="1:14" ht="15" customHeight="1">
      <c r="A81" s="370">
        <v>2</v>
      </c>
      <c r="B81" s="375" t="s">
        <v>683</v>
      </c>
      <c r="C81" s="40">
        <v>0</v>
      </c>
      <c r="D81" s="723"/>
      <c r="E81" s="724"/>
      <c r="F81" s="724"/>
      <c r="G81" s="724"/>
      <c r="H81" s="724"/>
      <c r="I81" s="724"/>
      <c r="J81" s="724"/>
      <c r="K81" s="724"/>
      <c r="L81" s="724"/>
      <c r="M81" s="724"/>
      <c r="N81" s="368"/>
    </row>
    <row r="82" spans="1:14" ht="15" customHeight="1">
      <c r="A82" s="370">
        <v>3</v>
      </c>
      <c r="B82" s="375" t="s">
        <v>685</v>
      </c>
      <c r="C82" s="40">
        <v>0</v>
      </c>
      <c r="D82" s="723"/>
      <c r="E82" s="724"/>
      <c r="F82" s="724"/>
      <c r="G82" s="724"/>
      <c r="H82" s="724"/>
      <c r="I82" s="724"/>
      <c r="J82" s="724"/>
      <c r="K82" s="724"/>
      <c r="L82" s="724"/>
      <c r="M82" s="724"/>
      <c r="N82" s="368"/>
    </row>
    <row r="83" spans="1:14" ht="17.25" customHeight="1">
      <c r="A83" s="370">
        <v>4</v>
      </c>
      <c r="B83" s="375" t="s">
        <v>686</v>
      </c>
      <c r="C83" s="40">
        <v>0</v>
      </c>
      <c r="D83" s="723"/>
      <c r="E83" s="724"/>
      <c r="F83" s="724"/>
      <c r="G83" s="724"/>
      <c r="H83" s="724"/>
      <c r="I83" s="724"/>
      <c r="J83" s="724"/>
      <c r="K83" s="724"/>
      <c r="L83" s="724"/>
      <c r="M83" s="724"/>
      <c r="N83" s="368"/>
    </row>
    <row r="84" spans="1:14" ht="17.25" customHeight="1">
      <c r="A84" s="370">
        <v>5</v>
      </c>
      <c r="B84" s="375" t="s">
        <v>678</v>
      </c>
      <c r="C84" s="40">
        <v>1120092.6000000236</v>
      </c>
      <c r="D84" s="723"/>
      <c r="E84" s="724"/>
      <c r="F84" s="724"/>
      <c r="G84" s="724"/>
      <c r="H84" s="724"/>
      <c r="I84" s="724"/>
      <c r="J84" s="724"/>
      <c r="K84" s="724"/>
      <c r="L84" s="724"/>
      <c r="M84" s="724"/>
      <c r="N84" s="368"/>
    </row>
    <row r="85" spans="1:14" ht="17.25" customHeight="1">
      <c r="A85" s="370">
        <v>6</v>
      </c>
      <c r="B85" s="375" t="s">
        <v>694</v>
      </c>
      <c r="C85" s="40">
        <v>-447000</v>
      </c>
      <c r="D85" s="723"/>
      <c r="E85" s="724"/>
      <c r="F85" s="724"/>
      <c r="G85" s="724"/>
      <c r="H85" s="724"/>
      <c r="I85" s="724"/>
      <c r="J85" s="724"/>
      <c r="K85" s="724"/>
      <c r="L85" s="724"/>
      <c r="M85" s="724"/>
      <c r="N85" s="368"/>
    </row>
    <row r="86" spans="1:14" ht="17.25" customHeight="1">
      <c r="A86" s="370">
        <v>7</v>
      </c>
      <c r="B86" s="375" t="s">
        <v>687</v>
      </c>
      <c r="C86" s="40">
        <v>0</v>
      </c>
      <c r="D86" s="723"/>
      <c r="E86" s="724"/>
      <c r="F86" s="724"/>
      <c r="G86" s="724"/>
      <c r="H86" s="724"/>
      <c r="I86" s="724"/>
      <c r="J86" s="724"/>
      <c r="K86" s="724"/>
      <c r="L86" s="724"/>
      <c r="M86" s="724"/>
      <c r="N86" s="368"/>
    </row>
    <row r="87" spans="1:14" ht="17.25" customHeight="1">
      <c r="A87" s="370">
        <v>8</v>
      </c>
      <c r="B87" s="375" t="s">
        <v>695</v>
      </c>
      <c r="C87" s="147">
        <v>0</v>
      </c>
      <c r="D87" s="723"/>
      <c r="E87" s="724"/>
      <c r="F87" s="724"/>
      <c r="G87" s="724"/>
      <c r="H87" s="724"/>
      <c r="I87" s="724"/>
      <c r="J87" s="724"/>
      <c r="K87" s="724"/>
      <c r="L87" s="724"/>
      <c r="M87" s="724"/>
      <c r="N87" s="368"/>
    </row>
    <row r="88" spans="1:14" ht="19.5" customHeight="1">
      <c r="A88" s="723"/>
      <c r="B88" s="723"/>
      <c r="C88" s="440"/>
      <c r="D88" s="440"/>
      <c r="E88" s="724"/>
      <c r="F88" s="724"/>
      <c r="G88" s="724"/>
      <c r="H88" s="724"/>
      <c r="I88" s="724"/>
      <c r="J88" s="724"/>
      <c r="K88" s="724"/>
      <c r="L88" s="724"/>
      <c r="M88" s="724"/>
      <c r="N88" s="368"/>
    </row>
    <row r="89" spans="1:14" ht="23.25" customHeight="1">
      <c r="A89" s="723"/>
      <c r="B89" s="723"/>
      <c r="C89" s="723"/>
      <c r="D89" s="723"/>
      <c r="E89" s="724"/>
      <c r="F89" s="724"/>
      <c r="G89" s="724"/>
      <c r="H89" s="724"/>
      <c r="I89" s="724"/>
      <c r="J89" s="724"/>
      <c r="K89" s="724"/>
      <c r="L89" s="724"/>
      <c r="M89" s="724"/>
      <c r="N89" s="368"/>
    </row>
    <row r="90" spans="1:14" ht="18.75" customHeight="1">
      <c r="A90" s="17"/>
      <c r="B90" s="17"/>
      <c r="C90" s="377"/>
      <c r="D90" s="17"/>
      <c r="E90" s="17"/>
      <c r="F90" s="17"/>
      <c r="G90" s="17"/>
      <c r="H90" s="848" t="s">
        <v>729</v>
      </c>
      <c r="I90" s="848"/>
      <c r="J90" s="848"/>
      <c r="K90" s="848"/>
      <c r="L90" s="848"/>
      <c r="M90" s="848"/>
      <c r="N90" s="6"/>
    </row>
    <row r="91" spans="1:14" ht="15.4" customHeight="1">
      <c r="A91" s="812" t="s">
        <v>19</v>
      </c>
      <c r="B91" s="812"/>
      <c r="C91" s="812"/>
      <c r="E91" s="812" t="s">
        <v>20</v>
      </c>
      <c r="F91" s="812"/>
      <c r="G91" s="2"/>
      <c r="H91" s="812" t="s">
        <v>21</v>
      </c>
      <c r="I91" s="812"/>
      <c r="J91" s="812"/>
      <c r="K91" s="812"/>
      <c r="L91" s="812"/>
      <c r="M91" s="812"/>
      <c r="N91" s="6"/>
    </row>
    <row r="92" spans="1:14" ht="15.4" customHeight="1">
      <c r="A92" s="7"/>
      <c r="B92" s="3"/>
      <c r="C92" s="13"/>
      <c r="E92" s="3"/>
      <c r="F92" s="3"/>
      <c r="G92" s="3"/>
      <c r="I92" s="3"/>
      <c r="J92" s="7"/>
      <c r="K92" s="3"/>
      <c r="L92" s="3"/>
      <c r="M92" s="164"/>
      <c r="N92" s="6"/>
    </row>
    <row r="93" spans="1:14" ht="40.5" customHeight="1">
      <c r="A93" s="7"/>
      <c r="B93" s="7"/>
      <c r="E93" s="7"/>
      <c r="F93" s="7"/>
      <c r="G93" s="7"/>
      <c r="H93" s="7"/>
      <c r="I93" s="7"/>
      <c r="J93" s="7"/>
      <c r="K93" s="7"/>
      <c r="L93" s="7"/>
      <c r="M93" s="153"/>
      <c r="N93" s="6"/>
    </row>
    <row r="94" spans="1:14" ht="18" customHeight="1">
      <c r="A94" s="841" t="s">
        <v>568</v>
      </c>
      <c r="B94" s="841"/>
      <c r="C94" s="841"/>
      <c r="E94" s="841" t="s">
        <v>149</v>
      </c>
      <c r="F94" s="841"/>
      <c r="G94" s="19"/>
      <c r="H94" s="841" t="s">
        <v>43</v>
      </c>
      <c r="I94" s="841"/>
      <c r="J94" s="841"/>
      <c r="K94" s="841"/>
      <c r="L94" s="841"/>
      <c r="M94" s="841"/>
      <c r="N94" s="6"/>
    </row>
    <row r="95" spans="1:14" ht="6.75" customHeight="1">
      <c r="A95" s="5"/>
      <c r="B95" s="5"/>
      <c r="C95" s="5"/>
      <c r="D95" s="4"/>
      <c r="E95" s="5"/>
      <c r="F95" s="5"/>
      <c r="G95" s="5"/>
      <c r="I95" s="2"/>
      <c r="J95" s="5"/>
      <c r="K95" s="5"/>
      <c r="L95" s="5"/>
      <c r="M95" s="164"/>
      <c r="N95" s="6"/>
    </row>
    <row r="96" spans="1:14" ht="26.25" customHeight="1">
      <c r="A96" s="849" t="s">
        <v>22</v>
      </c>
      <c r="B96" s="849"/>
      <c r="C96" s="849"/>
      <c r="D96" s="849"/>
      <c r="E96" s="849"/>
      <c r="F96" s="849"/>
      <c r="G96" s="849"/>
      <c r="H96" s="849"/>
      <c r="I96" s="849"/>
      <c r="J96" s="849"/>
      <c r="K96" s="849"/>
      <c r="L96" s="849"/>
      <c r="M96" s="849"/>
      <c r="N96" s="6"/>
    </row>
    <row r="97" spans="1:14" ht="15.4" customHeight="1">
      <c r="A97" s="5"/>
      <c r="B97" s="5"/>
      <c r="C97" s="5"/>
      <c r="D97" s="5"/>
      <c r="E97" s="5"/>
      <c r="F97" s="5"/>
      <c r="G97" s="850" t="s">
        <v>24</v>
      </c>
      <c r="H97" s="850"/>
      <c r="I97" s="850"/>
      <c r="J97" s="850"/>
      <c r="K97" s="850"/>
      <c r="L97" s="850"/>
      <c r="M97" s="850"/>
      <c r="N97" s="6"/>
    </row>
    <row r="98" spans="1:14" ht="15.75" customHeight="1">
      <c r="A98" s="7"/>
      <c r="B98" s="812" t="s">
        <v>23</v>
      </c>
      <c r="C98" s="812"/>
      <c r="D98" s="812"/>
      <c r="E98" s="7"/>
      <c r="F98" s="7"/>
      <c r="G98" s="812" t="s">
        <v>39</v>
      </c>
      <c r="H98" s="812"/>
      <c r="I98" s="812"/>
      <c r="J98" s="812"/>
      <c r="K98" s="812"/>
      <c r="L98" s="812"/>
      <c r="M98" s="812"/>
      <c r="N98" s="6"/>
    </row>
    <row r="99" spans="1:14" ht="18.75" customHeight="1">
      <c r="A99" s="2"/>
      <c r="B99" s="812"/>
      <c r="C99" s="812"/>
      <c r="D99" s="812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2.75" customHeight="1">
      <c r="A100" s="7"/>
      <c r="B100" s="7"/>
      <c r="C100" s="7"/>
      <c r="D100" s="7"/>
      <c r="E100" s="7"/>
      <c r="F100" s="7"/>
      <c r="G100" s="812"/>
      <c r="H100" s="812"/>
      <c r="I100" s="812"/>
      <c r="J100" s="812"/>
      <c r="K100" s="812"/>
      <c r="L100" s="812"/>
      <c r="M100" s="812"/>
      <c r="N100" s="6"/>
    </row>
    <row r="101" spans="1:14" ht="15.4" customHeight="1">
      <c r="A101" s="809"/>
      <c r="B101" s="809"/>
      <c r="C101" s="809"/>
      <c r="D101" s="809"/>
      <c r="E101" s="809"/>
      <c r="F101" s="809"/>
      <c r="G101" s="809"/>
      <c r="H101" s="809"/>
      <c r="I101" s="851"/>
      <c r="J101" s="851"/>
      <c r="K101" s="851"/>
      <c r="L101" s="851"/>
      <c r="M101" s="851"/>
      <c r="N101" s="6"/>
    </row>
    <row r="102" spans="1:14">
      <c r="D102" s="250" t="s">
        <v>423</v>
      </c>
    </row>
  </sheetData>
  <mergeCells count="42">
    <mergeCell ref="A96:M96"/>
    <mergeCell ref="G97:M97"/>
    <mergeCell ref="B98:D99"/>
    <mergeCell ref="G98:M100"/>
    <mergeCell ref="A101:H101"/>
    <mergeCell ref="I101:M101"/>
    <mergeCell ref="H90:M90"/>
    <mergeCell ref="A91:C91"/>
    <mergeCell ref="E91:F91"/>
    <mergeCell ref="H91:M91"/>
    <mergeCell ref="A94:C94"/>
    <mergeCell ref="E94:F94"/>
    <mergeCell ref="H94:M94"/>
    <mergeCell ref="A79:D79"/>
    <mergeCell ref="E79:M79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7:D77"/>
    <mergeCell ref="A78:M78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 codeName="Sheet51">
    <tabColor rgb="FFFF0000"/>
  </sheetPr>
  <dimension ref="A1:P101"/>
  <sheetViews>
    <sheetView showGridLines="0" topLeftCell="A5" workbookViewId="0">
      <selection activeCell="Q60" sqref="Q60"/>
    </sheetView>
  </sheetViews>
  <sheetFormatPr defaultRowHeight="15.75"/>
  <cols>
    <col min="1" max="1" width="6.6640625" style="697" customWidth="1"/>
    <col min="2" max="2" width="32.5" style="697" customWidth="1"/>
    <col min="3" max="3" width="19.1640625" style="8" customWidth="1"/>
    <col min="4" max="4" width="36" style="697" customWidth="1"/>
    <col min="5" max="5" width="14.5" style="697" customWidth="1"/>
    <col min="6" max="6" width="15.83203125" style="697" bestFit="1" customWidth="1"/>
    <col min="7" max="7" width="15.1640625" style="697" bestFit="1" customWidth="1"/>
    <col min="8" max="11" width="10.5" style="697" customWidth="1"/>
    <col min="12" max="12" width="11.83203125" style="697" customWidth="1"/>
    <col min="13" max="13" width="16.1640625" style="152" customWidth="1"/>
    <col min="14" max="14" width="15.6640625" style="697" customWidth="1"/>
    <col min="15" max="16384" width="9.33203125" style="697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792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805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699" t="s">
        <v>17</v>
      </c>
      <c r="D16" s="699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700">
        <v>1</v>
      </c>
      <c r="B17" s="700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SUM(E20:E75)</f>
        <v>405379572</v>
      </c>
      <c r="F18" s="32">
        <f>SUM(F20:F75)</f>
        <v>405379572</v>
      </c>
      <c r="G18" s="32">
        <f t="shared" ref="G18:M18" si="0">SUM(G20:G75)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8275154</v>
      </c>
      <c r="N18" s="136">
        <f>4467765+400911807</f>
        <v>405379572</v>
      </c>
    </row>
    <row r="19" spans="1:14">
      <c r="A19" s="34" t="s">
        <v>25</v>
      </c>
      <c r="B19" s="814" t="s">
        <v>26</v>
      </c>
      <c r="C19" s="815"/>
      <c r="D19" s="816"/>
      <c r="E19" s="35">
        <f>SUM(E20:E75)</f>
        <v>405379572</v>
      </c>
      <c r="F19" s="35">
        <f>SUM(F20:F75)</f>
        <v>405379572</v>
      </c>
      <c r="G19" s="35">
        <f t="shared" ref="G19:L19" si="1">SUM(G20:G75)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SUM(M20:M75)</f>
        <v>8275154</v>
      </c>
      <c r="N19" s="10"/>
    </row>
    <row r="20" spans="1:14" s="706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5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>
        <f>F20-'Điều Trị TT3'!F20</f>
        <v>0</v>
      </c>
      <c r="N20" s="135"/>
    </row>
    <row r="21" spans="1:14" s="706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>
        <f>F21-'Điều Trị TT3'!F21</f>
        <v>0</v>
      </c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8852314</v>
      </c>
      <c r="F22" s="43">
        <v>8852314</v>
      </c>
      <c r="G22" s="43"/>
      <c r="H22" s="43"/>
      <c r="I22" s="44"/>
      <c r="J22" s="44"/>
      <c r="K22" s="44"/>
      <c r="L22" s="44"/>
      <c r="M22" s="369">
        <f>F22-'Điều Trị TT3'!F22</f>
        <v>0</v>
      </c>
      <c r="N22" s="11"/>
    </row>
    <row r="23" spans="1:14" s="706" customFormat="1" ht="20.25" customHeight="1">
      <c r="A23" s="143">
        <v>4</v>
      </c>
      <c r="B23" s="27" t="s">
        <v>46</v>
      </c>
      <c r="C23" s="144" t="s">
        <v>96</v>
      </c>
      <c r="D23" s="145" t="s">
        <v>143</v>
      </c>
      <c r="E23" s="316">
        <f t="shared" si="2"/>
        <v>9981957</v>
      </c>
      <c r="F23" s="274">
        <v>9981957</v>
      </c>
      <c r="G23" s="147"/>
      <c r="H23" s="147"/>
      <c r="I23" s="146"/>
      <c r="J23" s="146"/>
      <c r="K23" s="146"/>
      <c r="L23" s="146"/>
      <c r="M23" s="369">
        <f>F23-'Điều Trị TT3'!F23</f>
        <v>0</v>
      </c>
      <c r="N23" s="135"/>
    </row>
    <row r="24" spans="1:14" s="706" customFormat="1" ht="20.25" customHeight="1">
      <c r="A24" s="143">
        <v>5</v>
      </c>
      <c r="B24" s="27" t="s">
        <v>47</v>
      </c>
      <c r="C24" s="144" t="s">
        <v>97</v>
      </c>
      <c r="D24" s="145" t="s">
        <v>143</v>
      </c>
      <c r="E24" s="316">
        <f t="shared" si="2"/>
        <v>8327014</v>
      </c>
      <c r="F24" s="274">
        <v>8327014</v>
      </c>
      <c r="G24" s="147"/>
      <c r="H24" s="147"/>
      <c r="I24" s="146"/>
      <c r="J24" s="146"/>
      <c r="K24" s="146"/>
      <c r="L24" s="146"/>
      <c r="M24" s="369">
        <f>F24-'Điều Trị TT3'!F24</f>
        <v>0</v>
      </c>
      <c r="N24" s="135"/>
    </row>
    <row r="25" spans="1:14" s="706" customFormat="1" ht="20.25" customHeight="1">
      <c r="A25" s="143">
        <v>6</v>
      </c>
      <c r="B25" s="26" t="s">
        <v>48</v>
      </c>
      <c r="C25" s="144" t="s">
        <v>98</v>
      </c>
      <c r="D25" s="145" t="s">
        <v>143</v>
      </c>
      <c r="E25" s="316">
        <f t="shared" si="2"/>
        <v>8667479</v>
      </c>
      <c r="F25" s="274">
        <v>8667479</v>
      </c>
      <c r="G25" s="147"/>
      <c r="H25" s="147"/>
      <c r="I25" s="146"/>
      <c r="J25" s="147"/>
      <c r="K25" s="146"/>
      <c r="L25" s="146"/>
      <c r="M25" s="369">
        <f>F25-'Điều Trị TT3'!F25</f>
        <v>0</v>
      </c>
      <c r="N25" s="135"/>
    </row>
    <row r="26" spans="1:14" s="706" customFormat="1" ht="20.25" customHeight="1">
      <c r="A26" s="143">
        <v>7</v>
      </c>
      <c r="B26" s="26" t="s">
        <v>52</v>
      </c>
      <c r="C26" s="144" t="s">
        <v>102</v>
      </c>
      <c r="D26" s="145" t="s">
        <v>143</v>
      </c>
      <c r="E26" s="316">
        <f t="shared" si="2"/>
        <v>6190950</v>
      </c>
      <c r="F26" s="274">
        <v>6190950</v>
      </c>
      <c r="G26" s="147"/>
      <c r="H26" s="147"/>
      <c r="I26" s="146"/>
      <c r="J26" s="147"/>
      <c r="K26" s="146"/>
      <c r="L26" s="146"/>
      <c r="M26" s="369">
        <f>F26-'Điều Trị TT3'!F26</f>
        <v>0</v>
      </c>
      <c r="N26" s="135"/>
    </row>
    <row r="27" spans="1:14" s="12" customFormat="1" ht="20.25" customHeight="1">
      <c r="A27" s="143">
        <v>8</v>
      </c>
      <c r="B27" s="314" t="s">
        <v>661</v>
      </c>
      <c r="C27" s="42">
        <v>5495215030389</v>
      </c>
      <c r="D27" s="142" t="s">
        <v>143</v>
      </c>
      <c r="E27" s="44">
        <f t="shared" si="2"/>
        <v>4927281</v>
      </c>
      <c r="F27" s="43">
        <v>4927281</v>
      </c>
      <c r="G27" s="43"/>
      <c r="H27" s="43"/>
      <c r="I27" s="44"/>
      <c r="J27" s="43"/>
      <c r="K27" s="44"/>
      <c r="L27" s="44"/>
      <c r="M27" s="369">
        <f>F27-'Điều Trị TT3'!F27</f>
        <v>0</v>
      </c>
      <c r="N27" s="11"/>
    </row>
    <row r="28" spans="1:14" s="12" customFormat="1" ht="20.25" customHeight="1">
      <c r="A28" s="143">
        <v>9</v>
      </c>
      <c r="B28" s="314" t="s">
        <v>672</v>
      </c>
      <c r="C28" s="42">
        <v>5495215033329</v>
      </c>
      <c r="D28" s="142" t="s">
        <v>143</v>
      </c>
      <c r="E28" s="44">
        <f t="shared" si="2"/>
        <v>4010372</v>
      </c>
      <c r="F28" s="43">
        <v>4010372</v>
      </c>
      <c r="G28" s="43"/>
      <c r="H28" s="43"/>
      <c r="I28" s="44"/>
      <c r="J28" s="43"/>
      <c r="K28" s="44"/>
      <c r="L28" s="44"/>
      <c r="M28" s="369">
        <f>F28-'Điều Trị TT3'!F28</f>
        <v>0</v>
      </c>
      <c r="N28" s="11"/>
    </row>
    <row r="29" spans="1:14" s="12" customFormat="1" ht="20.25" customHeight="1">
      <c r="A29" s="143">
        <v>10</v>
      </c>
      <c r="B29" s="314" t="s">
        <v>235</v>
      </c>
      <c r="C29" s="42" t="s">
        <v>305</v>
      </c>
      <c r="D29" s="142" t="s">
        <v>143</v>
      </c>
      <c r="E29" s="44">
        <f t="shared" si="2"/>
        <v>8667479</v>
      </c>
      <c r="F29" s="43">
        <v>8667479</v>
      </c>
      <c r="G29" s="43"/>
      <c r="H29" s="43"/>
      <c r="I29" s="44"/>
      <c r="J29" s="43"/>
      <c r="K29" s="44"/>
      <c r="L29" s="44"/>
      <c r="M29" s="369">
        <f>F29-'Điều Trị TT3'!F29</f>
        <v>0</v>
      </c>
      <c r="N29" s="11"/>
    </row>
    <row r="30" spans="1:14" s="12" customFormat="1" ht="20.25" customHeight="1">
      <c r="A30" s="143">
        <v>11</v>
      </c>
      <c r="B30" s="314" t="s">
        <v>53</v>
      </c>
      <c r="C30" s="42" t="s">
        <v>103</v>
      </c>
      <c r="D30" s="142" t="s">
        <v>143</v>
      </c>
      <c r="E30" s="44">
        <f t="shared" si="2"/>
        <v>8686888</v>
      </c>
      <c r="F30" s="43">
        <v>8686888</v>
      </c>
      <c r="G30" s="43"/>
      <c r="H30" s="43"/>
      <c r="I30" s="44"/>
      <c r="J30" s="43"/>
      <c r="K30" s="44"/>
      <c r="L30" s="44"/>
      <c r="M30" s="369">
        <f>F30-'Điều Trị TT3'!F30</f>
        <v>0</v>
      </c>
      <c r="N30" s="11"/>
    </row>
    <row r="31" spans="1:14" s="706" customFormat="1" ht="20.25" customHeight="1">
      <c r="A31" s="143">
        <v>12</v>
      </c>
      <c r="B31" s="26" t="s">
        <v>54</v>
      </c>
      <c r="C31" s="144" t="s">
        <v>104</v>
      </c>
      <c r="D31" s="145" t="s">
        <v>143</v>
      </c>
      <c r="E31" s="316">
        <f t="shared" si="2"/>
        <v>7139931</v>
      </c>
      <c r="F31" s="274">
        <v>7139931</v>
      </c>
      <c r="G31" s="147"/>
      <c r="H31" s="147"/>
      <c r="I31" s="146"/>
      <c r="J31" s="147"/>
      <c r="K31" s="146"/>
      <c r="L31" s="146"/>
      <c r="M31" s="369">
        <f>F31-'Điều Trị TT3'!F31</f>
        <v>0</v>
      </c>
      <c r="N31" s="135"/>
    </row>
    <row r="32" spans="1:14" s="706" customFormat="1" ht="20.25" customHeight="1">
      <c r="A32" s="143">
        <v>13</v>
      </c>
      <c r="B32" s="26" t="s">
        <v>56</v>
      </c>
      <c r="C32" s="144" t="s">
        <v>106</v>
      </c>
      <c r="D32" s="145" t="s">
        <v>143</v>
      </c>
      <c r="E32" s="316">
        <f t="shared" si="2"/>
        <v>6546390</v>
      </c>
      <c r="F32" s="274">
        <f>6546390</f>
        <v>6546390</v>
      </c>
      <c r="G32" s="147"/>
      <c r="H32" s="147"/>
      <c r="I32" s="146"/>
      <c r="J32" s="147"/>
      <c r="K32" s="146"/>
      <c r="L32" s="146"/>
      <c r="M32" s="369">
        <f>F32-'Điều Trị TT3'!F32</f>
        <v>0</v>
      </c>
      <c r="N32" s="135"/>
    </row>
    <row r="33" spans="1:14" s="12" customFormat="1" ht="20.25" customHeight="1">
      <c r="A33" s="143">
        <v>14</v>
      </c>
      <c r="B33" s="96" t="s">
        <v>591</v>
      </c>
      <c r="C33" s="95" t="s">
        <v>596</v>
      </c>
      <c r="D33" s="142" t="s">
        <v>143</v>
      </c>
      <c r="E33" s="44">
        <f t="shared" si="2"/>
        <v>5672281</v>
      </c>
      <c r="F33" s="43">
        <v>5672281</v>
      </c>
      <c r="G33" s="43"/>
      <c r="H33" s="43"/>
      <c r="I33" s="44"/>
      <c r="J33" s="43"/>
      <c r="K33" s="44"/>
      <c r="L33" s="44"/>
      <c r="M33" s="369">
        <f>F33-'Điều Trị TT3'!F33</f>
        <v>0</v>
      </c>
      <c r="N33" s="11"/>
    </row>
    <row r="34" spans="1:14" s="12" customFormat="1" ht="20.25" customHeight="1">
      <c r="A34" s="143">
        <v>15</v>
      </c>
      <c r="B34" s="114" t="s">
        <v>673</v>
      </c>
      <c r="C34" s="95" t="s">
        <v>675</v>
      </c>
      <c r="D34" s="39" t="s">
        <v>143</v>
      </c>
      <c r="E34" s="316">
        <f t="shared" si="2"/>
        <v>3638021</v>
      </c>
      <c r="F34" s="274">
        <v>3638021</v>
      </c>
      <c r="G34" s="43"/>
      <c r="H34" s="43"/>
      <c r="I34" s="44"/>
      <c r="J34" s="43"/>
      <c r="K34" s="44"/>
      <c r="L34" s="44"/>
      <c r="M34" s="369">
        <f>F34-'Điều Trị TT3'!F34</f>
        <v>0</v>
      </c>
      <c r="N34" s="11"/>
    </row>
    <row r="35" spans="1:14" s="12" customFormat="1" ht="20.25" customHeight="1">
      <c r="A35" s="143">
        <v>16</v>
      </c>
      <c r="B35" s="26" t="s">
        <v>735</v>
      </c>
      <c r="C35" s="144">
        <v>5495215033437</v>
      </c>
      <c r="D35" s="39" t="s">
        <v>143</v>
      </c>
      <c r="E35" s="316">
        <f>F35</f>
        <v>3265670</v>
      </c>
      <c r="F35" s="274">
        <v>3265670</v>
      </c>
      <c r="G35" s="43"/>
      <c r="H35" s="43"/>
      <c r="I35" s="44"/>
      <c r="J35" s="43"/>
      <c r="K35" s="44"/>
      <c r="L35" s="44"/>
      <c r="M35" s="369">
        <f>F35-'Điều Trị TT3'!F35</f>
        <v>0</v>
      </c>
      <c r="N35" s="11"/>
    </row>
    <row r="36" spans="1:14" s="12" customFormat="1" ht="20.25" customHeight="1">
      <c r="A36" s="143">
        <v>17</v>
      </c>
      <c r="B36" s="114" t="s">
        <v>622</v>
      </c>
      <c r="C36" s="95" t="s">
        <v>623</v>
      </c>
      <c r="D36" s="39" t="s">
        <v>143</v>
      </c>
      <c r="E36" s="316">
        <f>F36</f>
        <v>4927281</v>
      </c>
      <c r="F36" s="43">
        <v>4927281</v>
      </c>
      <c r="G36" s="43"/>
      <c r="H36" s="43"/>
      <c r="I36" s="44"/>
      <c r="J36" s="43"/>
      <c r="K36" s="44"/>
      <c r="L36" s="44"/>
      <c r="M36" s="369">
        <f>F36-'Điều Trị TT3'!F36</f>
        <v>0</v>
      </c>
      <c r="N36" s="11"/>
    </row>
    <row r="37" spans="1:14" s="12" customFormat="1" ht="20.25" customHeight="1">
      <c r="A37" s="143">
        <v>18</v>
      </c>
      <c r="B37" s="114" t="s">
        <v>654</v>
      </c>
      <c r="C37" s="95" t="s">
        <v>655</v>
      </c>
      <c r="D37" s="39" t="s">
        <v>143</v>
      </c>
      <c r="E37" s="316">
        <f>F37</f>
        <v>3630420</v>
      </c>
      <c r="F37" s="43">
        <v>3630420</v>
      </c>
      <c r="G37" s="43"/>
      <c r="H37" s="43"/>
      <c r="I37" s="44"/>
      <c r="J37" s="43"/>
      <c r="K37" s="44"/>
      <c r="L37" s="44"/>
      <c r="M37" s="369">
        <f>F37-'Điều Trị TT3'!F37</f>
        <v>-379952</v>
      </c>
      <c r="N37" s="11"/>
    </row>
    <row r="38" spans="1:14" s="12" customFormat="1" ht="20.25" customHeight="1">
      <c r="A38" s="143">
        <v>19</v>
      </c>
      <c r="B38" s="26" t="s">
        <v>49</v>
      </c>
      <c r="C38" s="144" t="s">
        <v>99</v>
      </c>
      <c r="D38" s="145" t="s">
        <v>143</v>
      </c>
      <c r="E38" s="316">
        <f t="shared" si="2"/>
        <v>11158983</v>
      </c>
      <c r="F38" s="274">
        <v>11158983</v>
      </c>
      <c r="G38" s="43"/>
      <c r="H38" s="43"/>
      <c r="I38" s="44"/>
      <c r="J38" s="43"/>
      <c r="K38" s="44"/>
      <c r="L38" s="44"/>
      <c r="M38" s="369">
        <f>F38-'Điều Trị TT3'!F38</f>
        <v>0</v>
      </c>
      <c r="N38" s="11"/>
    </row>
    <row r="39" spans="1:14" s="706" customFormat="1" ht="20.25" customHeight="1">
      <c r="A39" s="143">
        <v>20</v>
      </c>
      <c r="B39" s="96" t="s">
        <v>60</v>
      </c>
      <c r="C39" s="95" t="s">
        <v>110</v>
      </c>
      <c r="D39" s="145" t="s">
        <v>143</v>
      </c>
      <c r="E39" s="316">
        <f t="shared" si="2"/>
        <v>4540106</v>
      </c>
      <c r="F39" s="274">
        <v>4540106</v>
      </c>
      <c r="G39" s="147"/>
      <c r="H39" s="147"/>
      <c r="I39" s="146"/>
      <c r="J39" s="147"/>
      <c r="K39" s="146"/>
      <c r="L39" s="146"/>
      <c r="M39" s="369">
        <f>F39-'Điều Trị TT3'!F39</f>
        <v>0</v>
      </c>
      <c r="N39" s="135"/>
    </row>
    <row r="40" spans="1:14" s="706" customFormat="1" ht="20.25" customHeight="1">
      <c r="A40" s="143">
        <v>21</v>
      </c>
      <c r="B40" s="26" t="s">
        <v>58</v>
      </c>
      <c r="C40" s="144" t="s">
        <v>108</v>
      </c>
      <c r="D40" s="145" t="s">
        <v>143</v>
      </c>
      <c r="E40" s="316">
        <f t="shared" si="2"/>
        <v>8625014</v>
      </c>
      <c r="F40" s="274">
        <v>8625014</v>
      </c>
      <c r="G40" s="147"/>
      <c r="H40" s="147"/>
      <c r="I40" s="146"/>
      <c r="J40" s="147"/>
      <c r="K40" s="146"/>
      <c r="L40" s="146"/>
      <c r="M40" s="369">
        <f>F40-'Điều Trị TT3'!F40</f>
        <v>0</v>
      </c>
      <c r="N40" s="135"/>
    </row>
    <row r="41" spans="1:14" s="12" customFormat="1" ht="20.25" customHeight="1">
      <c r="A41" s="143">
        <v>22</v>
      </c>
      <c r="B41" s="314" t="s">
        <v>59</v>
      </c>
      <c r="C41" s="42" t="s">
        <v>109</v>
      </c>
      <c r="D41" s="142" t="s">
        <v>143</v>
      </c>
      <c r="E41" s="44">
        <f t="shared" si="2"/>
        <v>6190950</v>
      </c>
      <c r="F41" s="43">
        <v>6190950</v>
      </c>
      <c r="G41" s="43"/>
      <c r="H41" s="43"/>
      <c r="I41" s="44"/>
      <c r="J41" s="43"/>
      <c r="K41" s="44"/>
      <c r="L41" s="44"/>
      <c r="M41" s="369">
        <f>F41-'Điều Trị TT3'!F41</f>
        <v>0</v>
      </c>
      <c r="N41" s="11"/>
    </row>
    <row r="42" spans="1:14" s="706" customFormat="1" ht="20.25" customHeight="1">
      <c r="A42" s="143">
        <v>23</v>
      </c>
      <c r="B42" s="26" t="s">
        <v>563</v>
      </c>
      <c r="C42" s="144">
        <v>5495205012837</v>
      </c>
      <c r="D42" s="145" t="s">
        <v>143</v>
      </c>
      <c r="E42" s="316">
        <f t="shared" si="2"/>
        <v>5708116</v>
      </c>
      <c r="F42" s="274">
        <v>5708116</v>
      </c>
      <c r="G42" s="147"/>
      <c r="H42" s="147"/>
      <c r="I42" s="146"/>
      <c r="J42" s="147"/>
      <c r="K42" s="146"/>
      <c r="L42" s="146"/>
      <c r="M42" s="369">
        <f>F42-'Điều Trị TT3'!F42</f>
        <v>-447000</v>
      </c>
      <c r="N42" s="135"/>
    </row>
    <row r="43" spans="1:14" s="706" customFormat="1" ht="20.25" customHeight="1">
      <c r="A43" s="143">
        <v>24</v>
      </c>
      <c r="B43" s="26" t="s">
        <v>61</v>
      </c>
      <c r="C43" s="144" t="s">
        <v>111</v>
      </c>
      <c r="D43" s="145" t="s">
        <v>143</v>
      </c>
      <c r="E43" s="316">
        <f t="shared" si="2"/>
        <v>6305829</v>
      </c>
      <c r="F43" s="274">
        <v>6305829</v>
      </c>
      <c r="G43" s="147"/>
      <c r="H43" s="147"/>
      <c r="I43" s="146"/>
      <c r="J43" s="147"/>
      <c r="K43" s="146"/>
      <c r="L43" s="146"/>
      <c r="M43" s="369">
        <f>F43-'Điều Trị TT3'!F43</f>
        <v>0</v>
      </c>
      <c r="N43" s="135"/>
    </row>
    <row r="44" spans="1:14" s="12" customFormat="1" ht="20.25" customHeight="1">
      <c r="A44" s="143">
        <v>25</v>
      </c>
      <c r="B44" s="314" t="s">
        <v>62</v>
      </c>
      <c r="C44" s="42" t="s">
        <v>112</v>
      </c>
      <c r="D44" s="142" t="s">
        <v>143</v>
      </c>
      <c r="E44" s="44">
        <f t="shared" si="2"/>
        <v>5654848</v>
      </c>
      <c r="F44" s="43">
        <v>5654848</v>
      </c>
      <c r="G44" s="43"/>
      <c r="H44" s="43"/>
      <c r="I44" s="44"/>
      <c r="J44" s="43"/>
      <c r="K44" s="44"/>
      <c r="L44" s="44"/>
      <c r="M44" s="369">
        <f>F44-'Điều Trị TT3'!F44</f>
        <v>0</v>
      </c>
      <c r="N44" s="11"/>
    </row>
    <row r="45" spans="1:14" s="706" customFormat="1" ht="20.25" customHeight="1">
      <c r="A45" s="143">
        <v>26</v>
      </c>
      <c r="B45" s="26" t="s">
        <v>64</v>
      </c>
      <c r="C45" s="144" t="s">
        <v>114</v>
      </c>
      <c r="D45" s="145" t="s">
        <v>143</v>
      </c>
      <c r="E45" s="316">
        <f t="shared" si="2"/>
        <v>6841931</v>
      </c>
      <c r="F45" s="274">
        <v>6841931</v>
      </c>
      <c r="G45" s="147"/>
      <c r="H45" s="147"/>
      <c r="I45" s="146"/>
      <c r="J45" s="147"/>
      <c r="K45" s="146"/>
      <c r="L45" s="146"/>
      <c r="M45" s="369">
        <f>F45-'Điều Trị TT3'!F45</f>
        <v>0</v>
      </c>
      <c r="N45" s="135"/>
    </row>
    <row r="46" spans="1:14" s="706" customFormat="1" ht="20.25" customHeight="1">
      <c r="A46" s="143">
        <v>27</v>
      </c>
      <c r="B46" s="26" t="s">
        <v>67</v>
      </c>
      <c r="C46" s="144" t="s">
        <v>117</v>
      </c>
      <c r="D46" s="145" t="s">
        <v>143</v>
      </c>
      <c r="E46" s="316">
        <f t="shared" si="2"/>
        <v>6841931</v>
      </c>
      <c r="F46" s="274">
        <f>6841931</f>
        <v>6841931</v>
      </c>
      <c r="G46" s="147"/>
      <c r="H46" s="147"/>
      <c r="I46" s="146"/>
      <c r="J46" s="147"/>
      <c r="K46" s="146"/>
      <c r="L46" s="146"/>
      <c r="M46" s="369">
        <f>F46-'Điều Trị TT3'!F46</f>
        <v>0</v>
      </c>
      <c r="N46" s="135"/>
    </row>
    <row r="47" spans="1:14" s="706" customFormat="1" ht="20.25" customHeight="1">
      <c r="A47" s="143">
        <v>28</v>
      </c>
      <c r="B47" s="26" t="s">
        <v>68</v>
      </c>
      <c r="C47" s="144" t="s">
        <v>118</v>
      </c>
      <c r="D47" s="145" t="s">
        <v>143</v>
      </c>
      <c r="E47" s="316">
        <f t="shared" si="2"/>
        <v>10747817</v>
      </c>
      <c r="F47" s="274">
        <v>10747817</v>
      </c>
      <c r="G47" s="147"/>
      <c r="H47" s="147"/>
      <c r="I47" s="146"/>
      <c r="J47" s="147"/>
      <c r="K47" s="146"/>
      <c r="L47" s="146"/>
      <c r="M47" s="369">
        <f>F47-'Điều Trị TT3'!F47</f>
        <v>0</v>
      </c>
      <c r="N47" s="135"/>
    </row>
    <row r="48" spans="1:14" s="706" customFormat="1" ht="20.25" customHeight="1">
      <c r="A48" s="143">
        <v>29</v>
      </c>
      <c r="B48" s="26" t="s">
        <v>69</v>
      </c>
      <c r="C48" s="144" t="s">
        <v>119</v>
      </c>
      <c r="D48" s="145" t="s">
        <v>143</v>
      </c>
      <c r="E48" s="316">
        <f t="shared" si="2"/>
        <v>7416324</v>
      </c>
      <c r="F48" s="274">
        <v>7416324</v>
      </c>
      <c r="G48" s="147"/>
      <c r="H48" s="147"/>
      <c r="I48" s="146"/>
      <c r="J48" s="147"/>
      <c r="K48" s="146"/>
      <c r="L48" s="146"/>
      <c r="M48" s="369">
        <f>F48-'Điều Trị TT3'!F48</f>
        <v>153170</v>
      </c>
      <c r="N48" s="135"/>
    </row>
    <row r="49" spans="1:16" s="706" customFormat="1" ht="20.25" customHeight="1">
      <c r="A49" s="143">
        <v>30</v>
      </c>
      <c r="B49" s="26" t="s">
        <v>70</v>
      </c>
      <c r="C49" s="144" t="s">
        <v>120</v>
      </c>
      <c r="D49" s="145" t="s">
        <v>143</v>
      </c>
      <c r="E49" s="316">
        <f t="shared" si="2"/>
        <v>7454619</v>
      </c>
      <c r="F49" s="274">
        <v>7454619</v>
      </c>
      <c r="G49" s="147"/>
      <c r="H49" s="147"/>
      <c r="I49" s="146"/>
      <c r="J49" s="147"/>
      <c r="K49" s="146"/>
      <c r="L49" s="146"/>
      <c r="M49" s="369">
        <f>F49-'Điều Trị TT3'!F49</f>
        <v>0</v>
      </c>
      <c r="N49" s="135"/>
    </row>
    <row r="50" spans="1:16" s="706" customFormat="1" ht="20.25" customHeight="1">
      <c r="A50" s="143">
        <v>31</v>
      </c>
      <c r="B50" s="26" t="s">
        <v>750</v>
      </c>
      <c r="C50" s="144">
        <v>5495215033466</v>
      </c>
      <c r="D50" s="145" t="s">
        <v>143</v>
      </c>
      <c r="E50" s="316">
        <f t="shared" si="2"/>
        <v>4010372</v>
      </c>
      <c r="F50" s="274">
        <v>4010372</v>
      </c>
      <c r="G50" s="147"/>
      <c r="H50" s="147"/>
      <c r="I50" s="146"/>
      <c r="J50" s="147"/>
      <c r="K50" s="146"/>
      <c r="L50" s="146"/>
      <c r="M50" s="369">
        <f>F50-'Điều Trị TT3'!F50</f>
        <v>0</v>
      </c>
      <c r="N50" s="135"/>
    </row>
    <row r="51" spans="1:16" s="706" customFormat="1" ht="20.25" customHeight="1">
      <c r="A51" s="143">
        <v>32</v>
      </c>
      <c r="B51" s="26" t="s">
        <v>73</v>
      </c>
      <c r="C51" s="144" t="s">
        <v>123</v>
      </c>
      <c r="D51" s="145" t="s">
        <v>143</v>
      </c>
      <c r="E51" s="316">
        <f t="shared" si="2"/>
        <v>9637018</v>
      </c>
      <c r="F51" s="274">
        <f>9637018</f>
        <v>9637018</v>
      </c>
      <c r="G51" s="147"/>
      <c r="H51" s="147"/>
      <c r="I51" s="146"/>
      <c r="J51" s="147"/>
      <c r="K51" s="146"/>
      <c r="L51" s="146"/>
      <c r="M51" s="369">
        <f>F51-'Điều Trị TT3'!F52</f>
        <v>0</v>
      </c>
      <c r="N51" s="135"/>
    </row>
    <row r="52" spans="1:16" s="706" customFormat="1" ht="20.25" customHeight="1">
      <c r="A52" s="143">
        <v>33</v>
      </c>
      <c r="B52" s="26" t="s">
        <v>74</v>
      </c>
      <c r="C52" s="144" t="s">
        <v>124</v>
      </c>
      <c r="D52" s="145" t="s">
        <v>143</v>
      </c>
      <c r="E52" s="316">
        <f t="shared" si="2"/>
        <v>8609153</v>
      </c>
      <c r="F52" s="274">
        <v>8609153</v>
      </c>
      <c r="G52" s="147"/>
      <c r="H52" s="147"/>
      <c r="I52" s="146"/>
      <c r="J52" s="147"/>
      <c r="K52" s="146"/>
      <c r="L52" s="146"/>
      <c r="M52" s="369">
        <f>F52-'Điều Trị TT3'!F53</f>
        <v>0</v>
      </c>
      <c r="N52" s="135"/>
    </row>
    <row r="53" spans="1:16" s="706" customFormat="1" ht="20.25" customHeight="1">
      <c r="A53" s="143">
        <v>34</v>
      </c>
      <c r="B53" s="26" t="s">
        <v>75</v>
      </c>
      <c r="C53" s="144" t="s">
        <v>125</v>
      </c>
      <c r="D53" s="145" t="s">
        <v>143</v>
      </c>
      <c r="E53" s="316">
        <f t="shared" si="2"/>
        <v>7139932</v>
      </c>
      <c r="F53" s="274">
        <v>7139932</v>
      </c>
      <c r="G53" s="147"/>
      <c r="H53" s="147"/>
      <c r="I53" s="146"/>
      <c r="J53" s="147"/>
      <c r="K53" s="146"/>
      <c r="L53" s="146"/>
      <c r="M53" s="369">
        <f>F53-'Điều Trị TT3'!F54</f>
        <v>0</v>
      </c>
      <c r="N53" s="135"/>
    </row>
    <row r="54" spans="1:16" s="706" customFormat="1" ht="20.25" customHeight="1">
      <c r="A54" s="143">
        <v>35</v>
      </c>
      <c r="B54" s="114" t="s">
        <v>562</v>
      </c>
      <c r="C54" s="95" t="s">
        <v>566</v>
      </c>
      <c r="D54" s="145" t="s">
        <v>143</v>
      </c>
      <c r="E54" s="316">
        <f t="shared" si="2"/>
        <v>4927281</v>
      </c>
      <c r="F54" s="274">
        <v>4927281</v>
      </c>
      <c r="G54" s="147"/>
      <c r="H54" s="147"/>
      <c r="I54" s="146"/>
      <c r="J54" s="147"/>
      <c r="K54" s="146"/>
      <c r="L54" s="146"/>
      <c r="M54" s="369">
        <f>F54-'Điều Trị TT3'!F55</f>
        <v>0</v>
      </c>
      <c r="N54" s="135"/>
    </row>
    <row r="55" spans="1:16" s="706" customFormat="1" ht="20.25" customHeight="1">
      <c r="A55" s="143">
        <v>36</v>
      </c>
      <c r="B55" s="26" t="s">
        <v>76</v>
      </c>
      <c r="C55" s="144" t="s">
        <v>126</v>
      </c>
      <c r="D55" s="145" t="s">
        <v>143</v>
      </c>
      <c r="E55" s="316">
        <f t="shared" si="2"/>
        <v>12178061</v>
      </c>
      <c r="F55" s="274">
        <v>12178061</v>
      </c>
      <c r="G55" s="147"/>
      <c r="H55" s="147"/>
      <c r="I55" s="146"/>
      <c r="J55" s="147"/>
      <c r="K55" s="146"/>
      <c r="L55" s="146"/>
      <c r="M55" s="369">
        <f>F55-'Điều Trị TT3'!F56</f>
        <v>0</v>
      </c>
      <c r="N55" s="135"/>
    </row>
    <row r="56" spans="1:16" s="706" customFormat="1" ht="20.25" customHeight="1">
      <c r="A56" s="143">
        <v>37</v>
      </c>
      <c r="B56" s="26" t="s">
        <v>77</v>
      </c>
      <c r="C56" s="144" t="s">
        <v>127</v>
      </c>
      <c r="D56" s="145" t="s">
        <v>143</v>
      </c>
      <c r="E56" s="316">
        <f t="shared" si="2"/>
        <v>8901409</v>
      </c>
      <c r="F56" s="274">
        <v>8901409</v>
      </c>
      <c r="G56" s="147"/>
      <c r="H56" s="147"/>
      <c r="I56" s="146"/>
      <c r="J56" s="147"/>
      <c r="K56" s="146"/>
      <c r="L56" s="146"/>
      <c r="M56" s="369">
        <f>F56-'Điều Trị TT3'!F57</f>
        <v>0</v>
      </c>
      <c r="N56" s="135"/>
    </row>
    <row r="57" spans="1:16" s="706" customFormat="1" ht="20.25" customHeight="1">
      <c r="A57" s="143">
        <v>38</v>
      </c>
      <c r="B57" s="26" t="s">
        <v>78</v>
      </c>
      <c r="C57" s="144" t="s">
        <v>128</v>
      </c>
      <c r="D57" s="145" t="s">
        <v>143</v>
      </c>
      <c r="E57" s="316">
        <f t="shared" si="2"/>
        <v>7695180</v>
      </c>
      <c r="F57" s="274">
        <v>7695180</v>
      </c>
      <c r="G57" s="147"/>
      <c r="H57" s="147"/>
      <c r="I57" s="146"/>
      <c r="J57" s="147"/>
      <c r="K57" s="146"/>
      <c r="L57" s="146"/>
      <c r="M57" s="369">
        <f>F57-'Điều Trị TT3'!F58</f>
        <v>0</v>
      </c>
      <c r="N57" s="135"/>
    </row>
    <row r="58" spans="1:16" s="706" customFormat="1" ht="20.25" customHeight="1">
      <c r="A58" s="143">
        <v>39</v>
      </c>
      <c r="B58" s="26" t="s">
        <v>80</v>
      </c>
      <c r="C58" s="144" t="s">
        <v>130</v>
      </c>
      <c r="D58" s="145" t="s">
        <v>143</v>
      </c>
      <c r="E58" s="316">
        <f t="shared" si="2"/>
        <v>6546390</v>
      </c>
      <c r="F58" s="274">
        <v>6546390</v>
      </c>
      <c r="G58" s="147"/>
      <c r="H58" s="147"/>
      <c r="I58" s="146"/>
      <c r="J58" s="147"/>
      <c r="K58" s="146"/>
      <c r="L58" s="146"/>
      <c r="M58" s="369">
        <f>F58-'Điều Trị TT3'!F59</f>
        <v>0</v>
      </c>
      <c r="N58" s="135"/>
    </row>
    <row r="59" spans="1:16" s="706" customFormat="1" ht="20.25" customHeight="1">
      <c r="A59" s="143">
        <v>40</v>
      </c>
      <c r="B59" s="26" t="s">
        <v>81</v>
      </c>
      <c r="C59" s="144" t="s">
        <v>131</v>
      </c>
      <c r="D59" s="145" t="s">
        <v>143</v>
      </c>
      <c r="E59" s="316">
        <f t="shared" si="2"/>
        <v>5952848</v>
      </c>
      <c r="F59" s="274">
        <v>5952848</v>
      </c>
      <c r="G59" s="147"/>
      <c r="H59" s="147"/>
      <c r="I59" s="146"/>
      <c r="J59" s="147"/>
      <c r="K59" s="146"/>
      <c r="L59" s="146"/>
      <c r="M59" s="369">
        <f>F59-'Điều Trị TT3'!F60</f>
        <v>0</v>
      </c>
      <c r="N59" s="135"/>
    </row>
    <row r="60" spans="1:16" s="706" customFormat="1" ht="20.25" customHeight="1">
      <c r="A60" s="143">
        <v>41</v>
      </c>
      <c r="B60" s="26" t="s">
        <v>83</v>
      </c>
      <c r="C60" s="144" t="s">
        <v>133</v>
      </c>
      <c r="D60" s="145" t="s">
        <v>143</v>
      </c>
      <c r="E60" s="316">
        <f t="shared" si="2"/>
        <v>7733473</v>
      </c>
      <c r="F60" s="274">
        <v>7733473</v>
      </c>
      <c r="G60" s="147"/>
      <c r="H60" s="147"/>
      <c r="I60" s="146"/>
      <c r="J60" s="147"/>
      <c r="K60" s="146"/>
      <c r="L60" s="146"/>
      <c r="M60" s="369">
        <f>F60-'Điều Trị TT3'!F61</f>
        <v>0</v>
      </c>
      <c r="N60" s="135"/>
    </row>
    <row r="61" spans="1:16" s="706" customFormat="1" ht="21.75" customHeight="1">
      <c r="A61" s="143">
        <v>42</v>
      </c>
      <c r="B61" s="96" t="s">
        <v>237</v>
      </c>
      <c r="C61" s="95" t="s">
        <v>307</v>
      </c>
      <c r="D61" s="145" t="s">
        <v>143</v>
      </c>
      <c r="E61" s="146">
        <f>F61</f>
        <v>8029014</v>
      </c>
      <c r="F61" s="271">
        <v>8029014</v>
      </c>
      <c r="G61" s="94"/>
      <c r="H61" s="94"/>
      <c r="I61" s="147"/>
      <c r="J61" s="147"/>
      <c r="K61" s="146"/>
      <c r="L61" s="147"/>
      <c r="M61" s="369">
        <f>F61-'Điều Trị TT3'!F62</f>
        <v>0</v>
      </c>
      <c r="N61" s="135"/>
      <c r="P61" s="135"/>
    </row>
    <row r="62" spans="1:16" s="706" customFormat="1" ht="21.75" customHeight="1">
      <c r="A62" s="143">
        <v>43</v>
      </c>
      <c r="B62" s="114" t="s">
        <v>620</v>
      </c>
      <c r="C62" s="95" t="s">
        <v>621</v>
      </c>
      <c r="D62" s="39" t="s">
        <v>143</v>
      </c>
      <c r="E62" s="146">
        <f>F62</f>
        <v>4927281</v>
      </c>
      <c r="F62" s="271">
        <v>4927281</v>
      </c>
      <c r="G62" s="94"/>
      <c r="H62" s="94"/>
      <c r="I62" s="147"/>
      <c r="J62" s="147"/>
      <c r="K62" s="146"/>
      <c r="L62" s="147"/>
      <c r="M62" s="369">
        <f>F62-'Điều Trị TT3'!F63</f>
        <v>0</v>
      </c>
      <c r="N62" s="135"/>
      <c r="P62" s="135"/>
    </row>
    <row r="63" spans="1:16" s="706" customFormat="1" ht="20.25" customHeight="1">
      <c r="A63" s="143">
        <v>44</v>
      </c>
      <c r="B63" s="26" t="s">
        <v>84</v>
      </c>
      <c r="C63" s="144" t="s">
        <v>134</v>
      </c>
      <c r="D63" s="145" t="s">
        <v>143</v>
      </c>
      <c r="E63" s="316">
        <f t="shared" si="2"/>
        <v>10294891</v>
      </c>
      <c r="F63" s="274">
        <v>10294891</v>
      </c>
      <c r="G63" s="147"/>
      <c r="H63" s="147"/>
      <c r="I63" s="146"/>
      <c r="J63" s="147"/>
      <c r="K63" s="146"/>
      <c r="L63" s="146"/>
      <c r="M63" s="369">
        <f>F63-'Điều Trị TT3'!F64</f>
        <v>0</v>
      </c>
      <c r="N63" s="135"/>
    </row>
    <row r="64" spans="1:16" s="706" customFormat="1" ht="20.25" customHeight="1">
      <c r="A64" s="143">
        <v>45</v>
      </c>
      <c r="B64" s="26" t="s">
        <v>85</v>
      </c>
      <c r="C64" s="144" t="s">
        <v>135</v>
      </c>
      <c r="D64" s="145" t="s">
        <v>143</v>
      </c>
      <c r="E64" s="316">
        <f t="shared" si="2"/>
        <v>9671560</v>
      </c>
      <c r="F64" s="274">
        <f>9671560</f>
        <v>9671560</v>
      </c>
      <c r="G64" s="147"/>
      <c r="H64" s="147"/>
      <c r="I64" s="146"/>
      <c r="J64" s="147"/>
      <c r="K64" s="146"/>
      <c r="L64" s="146"/>
      <c r="M64" s="369">
        <f>F64-'Điều Trị TT3'!F65</f>
        <v>0</v>
      </c>
      <c r="N64" s="135"/>
    </row>
    <row r="65" spans="1:15" s="706" customFormat="1" ht="20.25" customHeight="1">
      <c r="A65" s="143">
        <v>46</v>
      </c>
      <c r="B65" s="26" t="s">
        <v>86</v>
      </c>
      <c r="C65" s="144" t="s">
        <v>136</v>
      </c>
      <c r="D65" s="145" t="s">
        <v>143</v>
      </c>
      <c r="E65" s="316">
        <f t="shared" si="2"/>
        <v>9218556</v>
      </c>
      <c r="F65" s="274">
        <v>9218556</v>
      </c>
      <c r="G65" s="147"/>
      <c r="H65" s="147"/>
      <c r="I65" s="146"/>
      <c r="J65" s="147"/>
      <c r="K65" s="146"/>
      <c r="L65" s="146"/>
      <c r="M65" s="369">
        <f>F65-'Điều Trị TT3'!F66</f>
        <v>13406</v>
      </c>
      <c r="N65" s="135"/>
    </row>
    <row r="66" spans="1:15" s="706" customFormat="1" ht="20.25" customHeight="1">
      <c r="A66" s="143">
        <v>47</v>
      </c>
      <c r="B66" s="26" t="s">
        <v>432</v>
      </c>
      <c r="C66" s="144" t="s">
        <v>434</v>
      </c>
      <c r="D66" s="145" t="s">
        <v>143</v>
      </c>
      <c r="E66" s="316">
        <f t="shared" si="2"/>
        <v>5225281</v>
      </c>
      <c r="F66" s="274">
        <v>5225281</v>
      </c>
      <c r="G66" s="147"/>
      <c r="H66" s="147"/>
      <c r="I66" s="146"/>
      <c r="J66" s="147"/>
      <c r="K66" s="146"/>
      <c r="L66" s="146"/>
      <c r="M66" s="369">
        <f>F66-'Điều Trị TT3'!F67</f>
        <v>0</v>
      </c>
      <c r="N66" s="135"/>
    </row>
    <row r="67" spans="1:15" s="706" customFormat="1" ht="20.25" customHeight="1">
      <c r="A67" s="143">
        <v>48</v>
      </c>
      <c r="B67" s="26" t="s">
        <v>433</v>
      </c>
      <c r="C67" s="144" t="s">
        <v>567</v>
      </c>
      <c r="D67" s="145" t="s">
        <v>143</v>
      </c>
      <c r="E67" s="316">
        <f t="shared" si="2"/>
        <v>5489160</v>
      </c>
      <c r="F67" s="274">
        <v>5489160</v>
      </c>
      <c r="G67" s="147"/>
      <c r="H67" s="147"/>
      <c r="I67" s="146"/>
      <c r="J67" s="147"/>
      <c r="K67" s="146"/>
      <c r="L67" s="146"/>
      <c r="M67" s="369">
        <f>F67-'Điều Trị TT3'!F68</f>
        <v>0</v>
      </c>
      <c r="N67" s="135"/>
    </row>
    <row r="68" spans="1:15" s="706" customFormat="1" ht="20.25" customHeight="1">
      <c r="A68" s="143">
        <v>49</v>
      </c>
      <c r="B68" s="114" t="s">
        <v>614</v>
      </c>
      <c r="C68" s="95" t="s">
        <v>613</v>
      </c>
      <c r="D68" s="145" t="s">
        <v>143</v>
      </c>
      <c r="E68" s="316">
        <f t="shared" si="2"/>
        <v>4765765</v>
      </c>
      <c r="F68" s="274">
        <f>4765765</f>
        <v>4765765</v>
      </c>
      <c r="G68" s="147"/>
      <c r="H68" s="147"/>
      <c r="I68" s="146"/>
      <c r="J68" s="147"/>
      <c r="K68" s="146"/>
      <c r="L68" s="146"/>
      <c r="M68" s="369">
        <f>F68-'Điều Trị TT3'!F69</f>
        <v>0</v>
      </c>
      <c r="N68" s="135"/>
    </row>
    <row r="69" spans="1:15" s="706" customFormat="1" ht="20.25" customHeight="1">
      <c r="A69" s="143">
        <v>50</v>
      </c>
      <c r="B69" s="26" t="s">
        <v>88</v>
      </c>
      <c r="C69" s="144" t="s">
        <v>138</v>
      </c>
      <c r="D69" s="145" t="s">
        <v>143</v>
      </c>
      <c r="E69" s="316">
        <f t="shared" si="2"/>
        <v>9931148</v>
      </c>
      <c r="F69" s="274">
        <v>9931148</v>
      </c>
      <c r="G69" s="147"/>
      <c r="H69" s="147"/>
      <c r="I69" s="146"/>
      <c r="J69" s="147"/>
      <c r="K69" s="146"/>
      <c r="L69" s="146"/>
      <c r="M69" s="369">
        <f>F69-'Điều Trị TT3'!F70</f>
        <v>0</v>
      </c>
      <c r="N69" s="135"/>
    </row>
    <row r="70" spans="1:15" s="706" customFormat="1" ht="20.25" customHeight="1">
      <c r="A70" s="143">
        <v>51</v>
      </c>
      <c r="B70" s="26" t="s">
        <v>89</v>
      </c>
      <c r="C70" s="144" t="s">
        <v>139</v>
      </c>
      <c r="D70" s="145" t="s">
        <v>143</v>
      </c>
      <c r="E70" s="316">
        <f t="shared" si="2"/>
        <v>7837549</v>
      </c>
      <c r="F70" s="274">
        <v>7837549</v>
      </c>
      <c r="G70" s="147"/>
      <c r="H70" s="147"/>
      <c r="I70" s="146"/>
      <c r="J70" s="147"/>
      <c r="K70" s="146"/>
      <c r="L70" s="146"/>
      <c r="M70" s="369">
        <f>F70-'Điều Trị TT3'!F71</f>
        <v>0</v>
      </c>
      <c r="N70" s="135"/>
    </row>
    <row r="71" spans="1:15" s="706" customFormat="1" ht="20.25" customHeight="1">
      <c r="A71" s="143">
        <v>52</v>
      </c>
      <c r="B71" s="26" t="s">
        <v>90</v>
      </c>
      <c r="C71" s="144" t="s">
        <v>140</v>
      </c>
      <c r="D71" s="145" t="s">
        <v>143</v>
      </c>
      <c r="E71" s="316">
        <f t="shared" si="2"/>
        <v>6841930</v>
      </c>
      <c r="F71" s="274">
        <v>6841930</v>
      </c>
      <c r="G71" s="147"/>
      <c r="H71" s="147"/>
      <c r="I71" s="146"/>
      <c r="J71" s="147"/>
      <c r="K71" s="146"/>
      <c r="L71" s="146"/>
      <c r="M71" s="369">
        <f>F71-'Điều Trị TT3'!F72</f>
        <v>0</v>
      </c>
      <c r="N71" s="135"/>
    </row>
    <row r="72" spans="1:15" s="706" customFormat="1" ht="20.25" customHeight="1">
      <c r="A72" s="143">
        <v>53</v>
      </c>
      <c r="B72" s="26" t="s">
        <v>91</v>
      </c>
      <c r="C72" s="144" t="s">
        <v>141</v>
      </c>
      <c r="D72" s="145" t="s">
        <v>143</v>
      </c>
      <c r="E72" s="316">
        <f t="shared" si="2"/>
        <v>5559116</v>
      </c>
      <c r="F72" s="274">
        <f>5559116</f>
        <v>5559116</v>
      </c>
      <c r="G72" s="147"/>
      <c r="H72" s="147"/>
      <c r="I72" s="146"/>
      <c r="J72" s="147"/>
      <c r="K72" s="146"/>
      <c r="L72" s="146"/>
      <c r="M72" s="369">
        <f>F72-'Điều Trị TT3'!F73</f>
        <v>0</v>
      </c>
      <c r="N72" s="135"/>
    </row>
    <row r="73" spans="1:15" s="706" customFormat="1" ht="20.25" customHeight="1">
      <c r="A73" s="143">
        <v>54</v>
      </c>
      <c r="B73" s="26" t="s">
        <v>92</v>
      </c>
      <c r="C73" s="144" t="s">
        <v>142</v>
      </c>
      <c r="D73" s="145" t="s">
        <v>143</v>
      </c>
      <c r="E73" s="316">
        <f t="shared" si="2"/>
        <v>6841930</v>
      </c>
      <c r="F73" s="274">
        <v>6841930</v>
      </c>
      <c r="G73" s="147"/>
      <c r="H73" s="147"/>
      <c r="I73" s="146"/>
      <c r="J73" s="147"/>
      <c r="K73" s="146"/>
      <c r="L73" s="146"/>
      <c r="M73" s="369">
        <f>F73-'Điều Trị TT3'!F74</f>
        <v>0</v>
      </c>
      <c r="N73" s="135"/>
    </row>
    <row r="74" spans="1:15" s="706" customFormat="1" ht="20.25" customHeight="1">
      <c r="A74" s="143">
        <v>55</v>
      </c>
      <c r="B74" s="26" t="s">
        <v>82</v>
      </c>
      <c r="C74" s="144" t="s">
        <v>132</v>
      </c>
      <c r="D74" s="39" t="s">
        <v>143</v>
      </c>
      <c r="E74" s="316">
        <f t="shared" ref="E74" si="3">F74</f>
        <v>4010373</v>
      </c>
      <c r="F74" s="274">
        <v>4010373</v>
      </c>
      <c r="G74" s="147"/>
      <c r="H74" s="147"/>
      <c r="I74" s="146"/>
      <c r="J74" s="147"/>
      <c r="K74" s="146"/>
      <c r="L74" s="146"/>
      <c r="M74" s="369">
        <f>F74-'Điều Trị TT3'!F75</f>
        <v>0</v>
      </c>
      <c r="N74" s="135"/>
    </row>
    <row r="75" spans="1:15" s="706" customFormat="1" ht="20.25" customHeight="1">
      <c r="A75" s="143">
        <v>56</v>
      </c>
      <c r="B75" s="26" t="s">
        <v>806</v>
      </c>
      <c r="C75" s="714" t="s">
        <v>807</v>
      </c>
      <c r="D75" s="39" t="s">
        <v>143</v>
      </c>
      <c r="E75" s="316">
        <f t="shared" si="2"/>
        <v>8935530</v>
      </c>
      <c r="F75" s="274">
        <f>4467765+4467765</f>
        <v>8935530</v>
      </c>
      <c r="G75" s="147"/>
      <c r="H75" s="147"/>
      <c r="I75" s="146"/>
      <c r="J75" s="147"/>
      <c r="K75" s="146"/>
      <c r="L75" s="146"/>
      <c r="M75" s="369">
        <f>F75-'Điều Trị TT3'!F76</f>
        <v>8935530</v>
      </c>
      <c r="N75" s="135"/>
    </row>
    <row r="76" spans="1:15" ht="18.75" customHeight="1">
      <c r="A76" s="143"/>
      <c r="B76" s="866" t="s">
        <v>378</v>
      </c>
      <c r="C76" s="867"/>
      <c r="D76" s="868"/>
      <c r="E76" s="46">
        <v>0</v>
      </c>
      <c r="F76" s="46"/>
      <c r="G76" s="46"/>
      <c r="H76" s="46"/>
      <c r="I76" s="46"/>
      <c r="J76" s="46"/>
      <c r="K76" s="46"/>
      <c r="L76" s="46"/>
      <c r="M76" s="439"/>
      <c r="N76" s="135"/>
      <c r="O76" s="598"/>
    </row>
    <row r="77" spans="1:15" s="249" customFormat="1" ht="21.75" customHeight="1">
      <c r="A77" s="893" t="s">
        <v>810</v>
      </c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135"/>
    </row>
    <row r="78" spans="1:15" ht="19.5" customHeight="1">
      <c r="A78" s="828" t="s">
        <v>809</v>
      </c>
      <c r="B78" s="828"/>
      <c r="C78" s="828"/>
      <c r="D78" s="828"/>
      <c r="E78" s="829"/>
      <c r="F78" s="829"/>
      <c r="G78" s="829"/>
      <c r="H78" s="829"/>
      <c r="I78" s="829"/>
      <c r="J78" s="829"/>
      <c r="K78" s="829"/>
      <c r="L78" s="829"/>
      <c r="M78" s="829"/>
      <c r="N78" s="135"/>
    </row>
    <row r="79" spans="1:15" ht="15" customHeight="1">
      <c r="A79" s="370">
        <v>1</v>
      </c>
      <c r="B79" s="374" t="s">
        <v>693</v>
      </c>
      <c r="C79" s="40">
        <f>3151573+2769165</f>
        <v>5920738</v>
      </c>
      <c r="D79" s="701"/>
      <c r="E79" s="702"/>
      <c r="F79" s="702"/>
      <c r="G79" s="702"/>
      <c r="H79" s="702"/>
      <c r="I79" s="702"/>
      <c r="J79" s="702"/>
      <c r="K79" s="702"/>
      <c r="L79" s="702"/>
      <c r="M79" s="702"/>
      <c r="N79" s="368"/>
    </row>
    <row r="80" spans="1:15" ht="15" customHeight="1">
      <c r="A80" s="370">
        <v>2</v>
      </c>
      <c r="B80" s="375" t="s">
        <v>683</v>
      </c>
      <c r="C80" s="40">
        <v>0</v>
      </c>
      <c r="D80" s="701"/>
      <c r="E80" s="702"/>
      <c r="F80" s="702"/>
      <c r="G80" s="702"/>
      <c r="H80" s="702"/>
      <c r="I80" s="702"/>
      <c r="J80" s="702"/>
      <c r="K80" s="702"/>
      <c r="L80" s="702"/>
      <c r="M80" s="702"/>
      <c r="N80" s="368"/>
    </row>
    <row r="81" spans="1:14" ht="15" customHeight="1">
      <c r="A81" s="370">
        <v>3</v>
      </c>
      <c r="B81" s="375" t="s">
        <v>685</v>
      </c>
      <c r="C81" s="40">
        <f>-379949.999999996+447000</f>
        <v>67050.000000004016</v>
      </c>
      <c r="D81" s="701"/>
      <c r="E81" s="702"/>
      <c r="F81" s="702"/>
      <c r="G81" s="702"/>
      <c r="H81" s="702"/>
      <c r="I81" s="702"/>
      <c r="J81" s="702"/>
      <c r="K81" s="702"/>
      <c r="L81" s="702"/>
      <c r="M81" s="702"/>
      <c r="N81" s="368"/>
    </row>
    <row r="82" spans="1:14" ht="17.25" customHeight="1">
      <c r="A82" s="370">
        <v>4</v>
      </c>
      <c r="B82" s="375" t="s">
        <v>686</v>
      </c>
      <c r="C82" s="40">
        <v>0</v>
      </c>
      <c r="D82" s="701"/>
      <c r="E82" s="702"/>
      <c r="F82" s="702"/>
      <c r="G82" s="702"/>
      <c r="H82" s="702"/>
      <c r="I82" s="702"/>
      <c r="J82" s="702"/>
      <c r="K82" s="702"/>
      <c r="L82" s="702"/>
      <c r="M82" s="702"/>
      <c r="N82" s="368"/>
    </row>
    <row r="83" spans="1:14" ht="17.25" customHeight="1">
      <c r="A83" s="370">
        <v>5</v>
      </c>
      <c r="B83" s="375" t="s">
        <v>678</v>
      </c>
      <c r="C83" s="40">
        <f>1303451.99999999+1251600</f>
        <v>2555051.9999999898</v>
      </c>
      <c r="D83" s="701"/>
      <c r="E83" s="702"/>
      <c r="F83" s="702"/>
      <c r="G83" s="702"/>
      <c r="H83" s="702"/>
      <c r="I83" s="702"/>
      <c r="J83" s="702"/>
      <c r="K83" s="702"/>
      <c r="L83" s="702"/>
      <c r="M83" s="702"/>
      <c r="N83" s="368"/>
    </row>
    <row r="84" spans="1:14" ht="17.25" customHeight="1">
      <c r="A84" s="370">
        <v>6</v>
      </c>
      <c r="B84" s="375" t="s">
        <v>694</v>
      </c>
      <c r="C84" s="40">
        <v>0</v>
      </c>
      <c r="D84" s="701"/>
      <c r="E84" s="702"/>
      <c r="F84" s="702"/>
      <c r="G84" s="702"/>
      <c r="H84" s="702"/>
      <c r="I84" s="702"/>
      <c r="J84" s="702"/>
      <c r="K84" s="702"/>
      <c r="L84" s="702"/>
      <c r="M84" s="702"/>
      <c r="N84" s="368"/>
    </row>
    <row r="85" spans="1:14" ht="17.25" customHeight="1">
      <c r="A85" s="370">
        <v>7</v>
      </c>
      <c r="B85" s="375" t="s">
        <v>687</v>
      </c>
      <c r="C85" s="40">
        <v>-267685.94999999925</v>
      </c>
      <c r="D85" s="701"/>
      <c r="E85" s="702"/>
      <c r="F85" s="702"/>
      <c r="G85" s="702"/>
      <c r="H85" s="702"/>
      <c r="I85" s="702"/>
      <c r="J85" s="702"/>
      <c r="K85" s="702"/>
      <c r="L85" s="702"/>
      <c r="M85" s="702"/>
      <c r="N85" s="368"/>
    </row>
    <row r="86" spans="1:14" ht="17.25" customHeight="1">
      <c r="A86" s="370">
        <v>8</v>
      </c>
      <c r="B86" s="375" t="s">
        <v>695</v>
      </c>
      <c r="C86" s="147">
        <v>0</v>
      </c>
      <c r="D86" s="701"/>
      <c r="E86" s="702"/>
      <c r="F86" s="702"/>
      <c r="G86" s="702"/>
      <c r="H86" s="702"/>
      <c r="I86" s="702"/>
      <c r="J86" s="702"/>
      <c r="K86" s="702"/>
      <c r="L86" s="702"/>
      <c r="M86" s="702"/>
      <c r="N86" s="368"/>
    </row>
    <row r="87" spans="1:14" ht="19.5" customHeight="1">
      <c r="A87" s="701"/>
      <c r="B87" s="701"/>
      <c r="C87" s="440">
        <f>C79+C81+C83+C85</f>
        <v>8275154.0499999933</v>
      </c>
      <c r="D87" s="440"/>
      <c r="E87" s="702"/>
      <c r="F87" s="702"/>
      <c r="G87" s="702"/>
      <c r="H87" s="702"/>
      <c r="I87" s="702"/>
      <c r="J87" s="702"/>
      <c r="K87" s="702"/>
      <c r="L87" s="702"/>
      <c r="M87" s="702"/>
      <c r="N87" s="368"/>
    </row>
    <row r="88" spans="1:14" ht="23.25" customHeight="1">
      <c r="A88" s="701"/>
      <c r="B88" s="701"/>
      <c r="C88" s="701"/>
      <c r="D88" s="701"/>
      <c r="E88" s="702"/>
      <c r="F88" s="702"/>
      <c r="G88" s="702"/>
      <c r="H88" s="702"/>
      <c r="I88" s="702"/>
      <c r="J88" s="702"/>
      <c r="K88" s="702"/>
      <c r="L88" s="702"/>
      <c r="M88" s="702"/>
      <c r="N88" s="368"/>
    </row>
    <row r="89" spans="1:14" ht="18.75" customHeight="1">
      <c r="A89" s="17"/>
      <c r="B89" s="17"/>
      <c r="C89" s="377"/>
      <c r="D89" s="17"/>
      <c r="E89" s="17"/>
      <c r="F89" s="17"/>
      <c r="G89" s="17"/>
      <c r="H89" s="848" t="s">
        <v>729</v>
      </c>
      <c r="I89" s="848"/>
      <c r="J89" s="848"/>
      <c r="K89" s="848"/>
      <c r="L89" s="848"/>
      <c r="M89" s="848"/>
      <c r="N89" s="6"/>
    </row>
    <row r="90" spans="1:14" ht="15.4" customHeight="1">
      <c r="A90" s="812" t="s">
        <v>19</v>
      </c>
      <c r="B90" s="812"/>
      <c r="C90" s="812"/>
      <c r="E90" s="812" t="s">
        <v>20</v>
      </c>
      <c r="F90" s="812"/>
      <c r="G90" s="2"/>
      <c r="H90" s="812" t="s">
        <v>21</v>
      </c>
      <c r="I90" s="812"/>
      <c r="J90" s="812"/>
      <c r="K90" s="812"/>
      <c r="L90" s="812"/>
      <c r="M90" s="812"/>
      <c r="N90" s="6"/>
    </row>
    <row r="91" spans="1:14" ht="15.4" customHeight="1">
      <c r="A91" s="7"/>
      <c r="B91" s="3"/>
      <c r="C91" s="13"/>
      <c r="E91" s="3"/>
      <c r="F91" s="3"/>
      <c r="G91" s="3"/>
      <c r="I91" s="3"/>
      <c r="J91" s="7"/>
      <c r="K91" s="3"/>
      <c r="L91" s="3"/>
      <c r="M91" s="164"/>
      <c r="N91" s="6"/>
    </row>
    <row r="92" spans="1:14" ht="40.5" customHeight="1">
      <c r="A92" s="7"/>
      <c r="B92" s="7"/>
      <c r="E92" s="7"/>
      <c r="F92" s="7"/>
      <c r="G92" s="7"/>
      <c r="H92" s="7"/>
      <c r="I92" s="7"/>
      <c r="J92" s="7"/>
      <c r="K92" s="7"/>
      <c r="L92" s="7"/>
      <c r="M92" s="153"/>
      <c r="N92" s="6"/>
    </row>
    <row r="93" spans="1:14" ht="18" customHeight="1">
      <c r="A93" s="841" t="s">
        <v>568</v>
      </c>
      <c r="B93" s="841"/>
      <c r="C93" s="841"/>
      <c r="E93" s="841" t="s">
        <v>149</v>
      </c>
      <c r="F93" s="841"/>
      <c r="G93" s="19"/>
      <c r="H93" s="841" t="s">
        <v>43</v>
      </c>
      <c r="I93" s="841"/>
      <c r="J93" s="841"/>
      <c r="K93" s="841"/>
      <c r="L93" s="841"/>
      <c r="M93" s="841"/>
      <c r="N93" s="6"/>
    </row>
    <row r="94" spans="1:14" ht="6.75" customHeight="1">
      <c r="A94" s="5"/>
      <c r="B94" s="5"/>
      <c r="C94" s="5"/>
      <c r="D94" s="4"/>
      <c r="E94" s="5"/>
      <c r="F94" s="5"/>
      <c r="G94" s="5"/>
      <c r="I94" s="2"/>
      <c r="J94" s="5"/>
      <c r="K94" s="5"/>
      <c r="L94" s="5"/>
      <c r="M94" s="164"/>
      <c r="N94" s="6"/>
    </row>
    <row r="95" spans="1:14" ht="26.25" customHeight="1">
      <c r="A95" s="849" t="s">
        <v>22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849"/>
      <c r="N95" s="6"/>
    </row>
    <row r="96" spans="1:14" ht="15.4" customHeight="1">
      <c r="A96" s="5"/>
      <c r="B96" s="5"/>
      <c r="C96" s="5"/>
      <c r="D96" s="5"/>
      <c r="E96" s="5"/>
      <c r="F96" s="5"/>
      <c r="G96" s="850" t="s">
        <v>24</v>
      </c>
      <c r="H96" s="850"/>
      <c r="I96" s="850"/>
      <c r="J96" s="850"/>
      <c r="K96" s="850"/>
      <c r="L96" s="850"/>
      <c r="M96" s="850"/>
      <c r="N96" s="6"/>
    </row>
    <row r="97" spans="1:14" ht="15.75" customHeight="1">
      <c r="A97" s="7"/>
      <c r="B97" s="812" t="s">
        <v>23</v>
      </c>
      <c r="C97" s="812"/>
      <c r="D97" s="812"/>
      <c r="E97" s="7"/>
      <c r="F97" s="7"/>
      <c r="G97" s="812" t="s">
        <v>39</v>
      </c>
      <c r="H97" s="812"/>
      <c r="I97" s="812"/>
      <c r="J97" s="812"/>
      <c r="K97" s="812"/>
      <c r="L97" s="812"/>
      <c r="M97" s="812"/>
      <c r="N97" s="6"/>
    </row>
    <row r="98" spans="1:14" ht="18.75" customHeight="1">
      <c r="A98" s="2"/>
      <c r="B98" s="812"/>
      <c r="C98" s="812"/>
      <c r="D98" s="812"/>
      <c r="E98" s="7"/>
      <c r="F98" s="7"/>
      <c r="G98" s="812"/>
      <c r="H98" s="812"/>
      <c r="I98" s="812"/>
      <c r="J98" s="812"/>
      <c r="K98" s="812"/>
      <c r="L98" s="812"/>
      <c r="M98" s="812"/>
      <c r="N98" s="6"/>
    </row>
    <row r="99" spans="1:14" ht="12.75" customHeight="1">
      <c r="A99" s="7"/>
      <c r="B99" s="7"/>
      <c r="C99" s="7"/>
      <c r="D99" s="7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5.4" customHeight="1">
      <c r="A100" s="809"/>
      <c r="B100" s="809"/>
      <c r="C100" s="809"/>
      <c r="D100" s="809"/>
      <c r="E100" s="809"/>
      <c r="F100" s="809"/>
      <c r="G100" s="809"/>
      <c r="H100" s="809"/>
      <c r="I100" s="851"/>
      <c r="J100" s="851"/>
      <c r="K100" s="851"/>
      <c r="L100" s="851"/>
      <c r="M100" s="851"/>
      <c r="N100" s="6"/>
    </row>
    <row r="101" spans="1:14">
      <c r="D101" s="250" t="s">
        <v>423</v>
      </c>
    </row>
  </sheetData>
  <mergeCells count="42"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  <mergeCell ref="A78:D78"/>
    <mergeCell ref="E78:M78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6:D76"/>
    <mergeCell ref="A77:M77"/>
    <mergeCell ref="H89:M89"/>
    <mergeCell ref="A90:C90"/>
    <mergeCell ref="E90:F90"/>
    <mergeCell ref="H90:M90"/>
    <mergeCell ref="A93:C93"/>
    <mergeCell ref="E93:F93"/>
    <mergeCell ref="H93:M93"/>
    <mergeCell ref="A95:M95"/>
    <mergeCell ref="G96:M96"/>
    <mergeCell ref="B97:D98"/>
    <mergeCell ref="G97:M99"/>
    <mergeCell ref="A100:H100"/>
    <mergeCell ref="I100:M10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Sheet42">
    <tabColor rgb="FFFF0000"/>
  </sheetPr>
  <dimension ref="A1:P101"/>
  <sheetViews>
    <sheetView showGridLines="0" topLeftCell="A11" workbookViewId="0">
      <selection activeCell="A20" sqref="A20:D22"/>
    </sheetView>
  </sheetViews>
  <sheetFormatPr defaultRowHeight="15.75"/>
  <cols>
    <col min="1" max="1" width="6.6640625" style="671" customWidth="1"/>
    <col min="2" max="2" width="32.5" style="671" customWidth="1"/>
    <col min="3" max="3" width="19.1640625" style="8" customWidth="1"/>
    <col min="4" max="4" width="36" style="671" customWidth="1"/>
    <col min="5" max="5" width="14.5" style="671" customWidth="1"/>
    <col min="6" max="6" width="15.83203125" style="671" bestFit="1" customWidth="1"/>
    <col min="7" max="7" width="15.1640625" style="671" bestFit="1" customWidth="1"/>
    <col min="8" max="11" width="10.5" style="671" customWidth="1"/>
    <col min="12" max="12" width="11.83203125" style="671" customWidth="1"/>
    <col min="13" max="13" width="16.1640625" style="152" customWidth="1"/>
    <col min="14" max="14" width="15.6640625" style="671" customWidth="1"/>
    <col min="15" max="16384" width="9.33203125" style="671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561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786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673" t="s">
        <v>17</v>
      </c>
      <c r="D16" s="673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674">
        <v>1</v>
      </c>
      <c r="B17" s="674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SUM(E20:E75)</f>
        <v>397104418</v>
      </c>
      <c r="F18" s="32">
        <f>SUM(F20:F75)</f>
        <v>397104418</v>
      </c>
      <c r="G18" s="32">
        <f t="shared" ref="G18:M18" si="0">SUM(G20:G75)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-298000</v>
      </c>
      <c r="N18" s="136">
        <f>363895500+105492+52746</f>
        <v>364053738</v>
      </c>
    </row>
    <row r="19" spans="1:14">
      <c r="A19" s="34" t="s">
        <v>25</v>
      </c>
      <c r="B19" s="814" t="s">
        <v>26</v>
      </c>
      <c r="C19" s="815"/>
      <c r="D19" s="816"/>
      <c r="E19" s="35">
        <f>SUM(E20:E75)</f>
        <v>397104418</v>
      </c>
      <c r="F19" s="35">
        <f>SUM(F20:F75)</f>
        <v>397104418</v>
      </c>
      <c r="G19" s="35">
        <f t="shared" ref="G19:L19" si="1">SUM(G20:G75)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SUM(M20:M75)</f>
        <v>-298000</v>
      </c>
      <c r="N19" s="10"/>
    </row>
    <row r="20" spans="1:14" s="680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5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>
        <f>F20-'Điều Trị TT2'!F20</f>
        <v>0</v>
      </c>
      <c r="N20" s="135"/>
    </row>
    <row r="21" spans="1:14" s="680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>
        <f>F21-'Điều Trị TT2'!F21</f>
        <v>0</v>
      </c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8852314</v>
      </c>
      <c r="F22" s="43">
        <v>8852314</v>
      </c>
      <c r="G22" s="43"/>
      <c r="H22" s="43"/>
      <c r="I22" s="44"/>
      <c r="J22" s="44"/>
      <c r="K22" s="44"/>
      <c r="L22" s="44"/>
      <c r="M22" s="369">
        <f>F22-'Điều Trị TT2'!F22</f>
        <v>0</v>
      </c>
      <c r="N22" s="11"/>
    </row>
    <row r="23" spans="1:14" s="680" customFormat="1" ht="20.25" customHeight="1">
      <c r="A23" s="143">
        <v>4</v>
      </c>
      <c r="B23" s="27" t="s">
        <v>46</v>
      </c>
      <c r="C23" s="144" t="s">
        <v>96</v>
      </c>
      <c r="D23" s="145" t="s">
        <v>143</v>
      </c>
      <c r="E23" s="316">
        <f t="shared" si="2"/>
        <v>9981957</v>
      </c>
      <c r="F23" s="274">
        <v>9981957</v>
      </c>
      <c r="G23" s="147"/>
      <c r="H23" s="147"/>
      <c r="I23" s="146"/>
      <c r="J23" s="146"/>
      <c r="K23" s="146"/>
      <c r="L23" s="146"/>
      <c r="M23" s="369">
        <f>F23-'Điều Trị TT2'!F23</f>
        <v>-1212860</v>
      </c>
      <c r="N23" s="135"/>
    </row>
    <row r="24" spans="1:14" s="680" customFormat="1" ht="20.25" customHeight="1">
      <c r="A24" s="143">
        <v>5</v>
      </c>
      <c r="B24" s="27" t="s">
        <v>47</v>
      </c>
      <c r="C24" s="144" t="s">
        <v>97</v>
      </c>
      <c r="D24" s="145" t="s">
        <v>143</v>
      </c>
      <c r="E24" s="316">
        <f t="shared" si="2"/>
        <v>8327014</v>
      </c>
      <c r="F24" s="274">
        <v>8327014</v>
      </c>
      <c r="G24" s="147"/>
      <c r="H24" s="147"/>
      <c r="I24" s="146"/>
      <c r="J24" s="146"/>
      <c r="K24" s="146"/>
      <c r="L24" s="146"/>
      <c r="M24" s="369">
        <f>F24-'Điều Trị TT2'!F24</f>
        <v>0</v>
      </c>
      <c r="N24" s="135"/>
    </row>
    <row r="25" spans="1:14" s="680" customFormat="1" ht="20.25" customHeight="1">
      <c r="A25" s="143">
        <v>6</v>
      </c>
      <c r="B25" s="26" t="s">
        <v>48</v>
      </c>
      <c r="C25" s="144" t="s">
        <v>98</v>
      </c>
      <c r="D25" s="145" t="s">
        <v>143</v>
      </c>
      <c r="E25" s="316">
        <f t="shared" si="2"/>
        <v>8667479</v>
      </c>
      <c r="F25" s="274">
        <v>8667479</v>
      </c>
      <c r="G25" s="147"/>
      <c r="H25" s="147"/>
      <c r="I25" s="146"/>
      <c r="J25" s="147"/>
      <c r="K25" s="146"/>
      <c r="L25" s="146"/>
      <c r="M25" s="369">
        <f>F25-'Điều Trị TT2'!F25</f>
        <v>765860</v>
      </c>
      <c r="N25" s="135"/>
    </row>
    <row r="26" spans="1:14" s="680" customFormat="1" ht="20.25" customHeight="1">
      <c r="A26" s="143">
        <v>7</v>
      </c>
      <c r="B26" s="26" t="s">
        <v>52</v>
      </c>
      <c r="C26" s="144" t="s">
        <v>102</v>
      </c>
      <c r="D26" s="145" t="s">
        <v>143</v>
      </c>
      <c r="E26" s="316">
        <f t="shared" si="2"/>
        <v>6190950</v>
      </c>
      <c r="F26" s="274">
        <v>6190950</v>
      </c>
      <c r="G26" s="147"/>
      <c r="H26" s="147"/>
      <c r="I26" s="146"/>
      <c r="J26" s="147"/>
      <c r="K26" s="146"/>
      <c r="L26" s="146"/>
      <c r="M26" s="369">
        <f>F26-'Điều Trị TT2'!F26</f>
        <v>0</v>
      </c>
      <c r="N26" s="135"/>
    </row>
    <row r="27" spans="1:14" s="12" customFormat="1" ht="20.25" customHeight="1">
      <c r="A27" s="143">
        <v>8</v>
      </c>
      <c r="B27" s="314" t="s">
        <v>661</v>
      </c>
      <c r="C27" s="42">
        <v>5495215030389</v>
      </c>
      <c r="D27" s="142" t="s">
        <v>143</v>
      </c>
      <c r="E27" s="44">
        <f t="shared" si="2"/>
        <v>4927281</v>
      </c>
      <c r="F27" s="43">
        <v>4927281</v>
      </c>
      <c r="G27" s="43"/>
      <c r="H27" s="43"/>
      <c r="I27" s="44"/>
      <c r="J27" s="43"/>
      <c r="K27" s="44"/>
      <c r="L27" s="44"/>
      <c r="M27" s="369">
        <f>F27-'Điều Trị TT2'!F27</f>
        <v>0</v>
      </c>
      <c r="N27" s="11"/>
    </row>
    <row r="28" spans="1:14" s="12" customFormat="1" ht="20.25" customHeight="1">
      <c r="A28" s="143">
        <v>9</v>
      </c>
      <c r="B28" s="314" t="s">
        <v>672</v>
      </c>
      <c r="C28" s="42">
        <v>5495215033329</v>
      </c>
      <c r="D28" s="142" t="s">
        <v>143</v>
      </c>
      <c r="E28" s="44">
        <f t="shared" si="2"/>
        <v>4010372</v>
      </c>
      <c r="F28" s="43">
        <v>4010372</v>
      </c>
      <c r="G28" s="43"/>
      <c r="H28" s="43"/>
      <c r="I28" s="44"/>
      <c r="J28" s="43"/>
      <c r="K28" s="44"/>
      <c r="L28" s="44"/>
      <c r="M28" s="369">
        <f>F28-'Điều Trị TT2'!F28</f>
        <v>0</v>
      </c>
      <c r="N28" s="11"/>
    </row>
    <row r="29" spans="1:14" s="12" customFormat="1" ht="20.25" customHeight="1">
      <c r="A29" s="143">
        <v>10</v>
      </c>
      <c r="B29" s="314" t="s">
        <v>235</v>
      </c>
      <c r="C29" s="42" t="s">
        <v>305</v>
      </c>
      <c r="D29" s="142" t="s">
        <v>143</v>
      </c>
      <c r="E29" s="44">
        <f t="shared" si="2"/>
        <v>8667479</v>
      </c>
      <c r="F29" s="43">
        <v>8667479</v>
      </c>
      <c r="G29" s="43"/>
      <c r="H29" s="43"/>
      <c r="I29" s="44"/>
      <c r="J29" s="43"/>
      <c r="K29" s="44"/>
      <c r="L29" s="44"/>
      <c r="M29" s="369">
        <f>F29-'Điều Trị TT2'!F29</f>
        <v>0</v>
      </c>
      <c r="N29" s="11"/>
    </row>
    <row r="30" spans="1:14" s="12" customFormat="1" ht="20.25" customHeight="1">
      <c r="A30" s="143">
        <v>11</v>
      </c>
      <c r="B30" s="314" t="s">
        <v>53</v>
      </c>
      <c r="C30" s="42" t="s">
        <v>103</v>
      </c>
      <c r="D30" s="142" t="s">
        <v>143</v>
      </c>
      <c r="E30" s="44">
        <f t="shared" si="2"/>
        <v>8686888</v>
      </c>
      <c r="F30" s="43">
        <v>8686888</v>
      </c>
      <c r="G30" s="43"/>
      <c r="H30" s="43"/>
      <c r="I30" s="44"/>
      <c r="J30" s="43"/>
      <c r="K30" s="44"/>
      <c r="L30" s="44"/>
      <c r="M30" s="369">
        <f>F30-'Điều Trị TT2'!F30</f>
        <v>0</v>
      </c>
      <c r="N30" s="11"/>
    </row>
    <row r="31" spans="1:14" s="680" customFormat="1" ht="20.25" customHeight="1">
      <c r="A31" s="143">
        <v>12</v>
      </c>
      <c r="B31" s="26" t="s">
        <v>54</v>
      </c>
      <c r="C31" s="144" t="s">
        <v>104</v>
      </c>
      <c r="D31" s="145" t="s">
        <v>143</v>
      </c>
      <c r="E31" s="316">
        <f t="shared" si="2"/>
        <v>7139931</v>
      </c>
      <c r="F31" s="274">
        <v>7139931</v>
      </c>
      <c r="G31" s="147"/>
      <c r="H31" s="147"/>
      <c r="I31" s="146"/>
      <c r="J31" s="147"/>
      <c r="K31" s="146"/>
      <c r="L31" s="146"/>
      <c r="M31" s="369">
        <f>F31-'Điều Trị TT2'!F31</f>
        <v>-298000</v>
      </c>
      <c r="N31" s="135"/>
    </row>
    <row r="32" spans="1:14" s="680" customFormat="1" ht="20.25" customHeight="1">
      <c r="A32" s="143">
        <v>13</v>
      </c>
      <c r="B32" s="26" t="s">
        <v>56</v>
      </c>
      <c r="C32" s="144" t="s">
        <v>106</v>
      </c>
      <c r="D32" s="145" t="s">
        <v>143</v>
      </c>
      <c r="E32" s="316">
        <f t="shared" si="2"/>
        <v>6546390</v>
      </c>
      <c r="F32" s="274">
        <f>6546390</f>
        <v>6546390</v>
      </c>
      <c r="G32" s="147"/>
      <c r="H32" s="147"/>
      <c r="I32" s="146"/>
      <c r="J32" s="147"/>
      <c r="K32" s="146"/>
      <c r="L32" s="146"/>
      <c r="M32" s="369">
        <f>F32-'Điều Trị TT2'!F32</f>
        <v>0</v>
      </c>
      <c r="N32" s="135"/>
    </row>
    <row r="33" spans="1:14" s="12" customFormat="1" ht="20.25" customHeight="1">
      <c r="A33" s="143">
        <v>14</v>
      </c>
      <c r="B33" s="96" t="s">
        <v>591</v>
      </c>
      <c r="C33" s="95" t="s">
        <v>596</v>
      </c>
      <c r="D33" s="142" t="s">
        <v>143</v>
      </c>
      <c r="E33" s="44">
        <f t="shared" si="2"/>
        <v>5672281</v>
      </c>
      <c r="F33" s="43">
        <v>5672281</v>
      </c>
      <c r="G33" s="43"/>
      <c r="H33" s="43"/>
      <c r="I33" s="44"/>
      <c r="J33" s="43"/>
      <c r="K33" s="44"/>
      <c r="L33" s="44"/>
      <c r="M33" s="369">
        <f>F33-'Điều Trị TT2'!F33</f>
        <v>0</v>
      </c>
      <c r="N33" s="11"/>
    </row>
    <row r="34" spans="1:14" s="12" customFormat="1" ht="20.25" customHeight="1">
      <c r="A34" s="143">
        <v>15</v>
      </c>
      <c r="B34" s="114" t="s">
        <v>673</v>
      </c>
      <c r="C34" s="95" t="s">
        <v>675</v>
      </c>
      <c r="D34" s="39" t="s">
        <v>143</v>
      </c>
      <c r="E34" s="316">
        <f t="shared" si="2"/>
        <v>3638021</v>
      </c>
      <c r="F34" s="274">
        <v>3638021</v>
      </c>
      <c r="G34" s="43"/>
      <c r="H34" s="43"/>
      <c r="I34" s="44"/>
      <c r="J34" s="43"/>
      <c r="K34" s="44"/>
      <c r="L34" s="44"/>
      <c r="M34" s="369">
        <f>F34-'Điều Trị TT2'!F34</f>
        <v>0</v>
      </c>
      <c r="N34" s="11"/>
    </row>
    <row r="35" spans="1:14" s="12" customFormat="1" ht="20.25" customHeight="1">
      <c r="A35" s="143">
        <v>16</v>
      </c>
      <c r="B35" s="26" t="s">
        <v>735</v>
      </c>
      <c r="C35" s="144">
        <v>5495215033437</v>
      </c>
      <c r="D35" s="39" t="s">
        <v>143</v>
      </c>
      <c r="E35" s="316">
        <f>F35</f>
        <v>3265670</v>
      </c>
      <c r="F35" s="274">
        <v>3265670</v>
      </c>
      <c r="G35" s="43"/>
      <c r="H35" s="43"/>
      <c r="I35" s="44"/>
      <c r="J35" s="43"/>
      <c r="K35" s="44"/>
      <c r="L35" s="44"/>
      <c r="M35" s="369">
        <f>F35-'Điều Trị TT2'!F35</f>
        <v>0</v>
      </c>
      <c r="N35" s="11"/>
    </row>
    <row r="36" spans="1:14" s="12" customFormat="1" ht="20.25" customHeight="1">
      <c r="A36" s="143">
        <v>17</v>
      </c>
      <c r="B36" s="114" t="s">
        <v>622</v>
      </c>
      <c r="C36" s="95" t="s">
        <v>623</v>
      </c>
      <c r="D36" s="39" t="s">
        <v>143</v>
      </c>
      <c r="E36" s="316">
        <f>F36</f>
        <v>4927281</v>
      </c>
      <c r="F36" s="43">
        <v>4927281</v>
      </c>
      <c r="G36" s="43"/>
      <c r="H36" s="43"/>
      <c r="I36" s="44"/>
      <c r="J36" s="43"/>
      <c r="K36" s="44"/>
      <c r="L36" s="44"/>
      <c r="M36" s="369">
        <f>F36-'Điều Trị TT2'!F36</f>
        <v>0</v>
      </c>
      <c r="N36" s="11"/>
    </row>
    <row r="37" spans="1:14" s="12" customFormat="1" ht="20.25" customHeight="1">
      <c r="A37" s="143">
        <v>18</v>
      </c>
      <c r="B37" s="114" t="s">
        <v>654</v>
      </c>
      <c r="C37" s="95" t="s">
        <v>655</v>
      </c>
      <c r="D37" s="39" t="s">
        <v>143</v>
      </c>
      <c r="E37" s="316">
        <f>F37</f>
        <v>4010372</v>
      </c>
      <c r="F37" s="43">
        <v>4010372</v>
      </c>
      <c r="G37" s="43"/>
      <c r="H37" s="43"/>
      <c r="I37" s="44"/>
      <c r="J37" s="43"/>
      <c r="K37" s="44"/>
      <c r="L37" s="44"/>
      <c r="M37" s="369">
        <f>F37-'Điều Trị TT2'!F37</f>
        <v>0</v>
      </c>
      <c r="N37" s="11"/>
    </row>
    <row r="38" spans="1:14" s="12" customFormat="1" ht="20.25" customHeight="1">
      <c r="A38" s="143">
        <v>19</v>
      </c>
      <c r="B38" s="26" t="s">
        <v>49</v>
      </c>
      <c r="C38" s="144" t="s">
        <v>99</v>
      </c>
      <c r="D38" s="145" t="s">
        <v>143</v>
      </c>
      <c r="E38" s="316">
        <f t="shared" si="2"/>
        <v>11158983</v>
      </c>
      <c r="F38" s="274">
        <v>11158983</v>
      </c>
      <c r="G38" s="43"/>
      <c r="H38" s="43"/>
      <c r="I38" s="44"/>
      <c r="J38" s="43"/>
      <c r="K38" s="44"/>
      <c r="L38" s="44"/>
      <c r="M38" s="369">
        <f>F38-'Điều Trị TT2'!F38</f>
        <v>447000</v>
      </c>
      <c r="N38" s="11"/>
    </row>
    <row r="39" spans="1:14" s="680" customFormat="1" ht="20.25" customHeight="1">
      <c r="A39" s="143">
        <v>20</v>
      </c>
      <c r="B39" s="96" t="s">
        <v>60</v>
      </c>
      <c r="C39" s="95" t="s">
        <v>110</v>
      </c>
      <c r="D39" s="145" t="s">
        <v>143</v>
      </c>
      <c r="E39" s="316">
        <f t="shared" si="2"/>
        <v>4540106</v>
      </c>
      <c r="F39" s="274">
        <v>4540106</v>
      </c>
      <c r="G39" s="147"/>
      <c r="H39" s="147"/>
      <c r="I39" s="146"/>
      <c r="J39" s="147"/>
      <c r="K39" s="146"/>
      <c r="L39" s="146"/>
      <c r="M39" s="369">
        <f>F39-'Điều Trị TT2'!F39</f>
        <v>0</v>
      </c>
      <c r="N39" s="135"/>
    </row>
    <row r="40" spans="1:14" s="680" customFormat="1" ht="20.25" customHeight="1">
      <c r="A40" s="143">
        <v>21</v>
      </c>
      <c r="B40" s="26" t="s">
        <v>58</v>
      </c>
      <c r="C40" s="144" t="s">
        <v>108</v>
      </c>
      <c r="D40" s="145" t="s">
        <v>143</v>
      </c>
      <c r="E40" s="316">
        <f t="shared" si="2"/>
        <v>8625014</v>
      </c>
      <c r="F40" s="274">
        <v>8625014</v>
      </c>
      <c r="G40" s="147"/>
      <c r="H40" s="147"/>
      <c r="I40" s="146"/>
      <c r="J40" s="147"/>
      <c r="K40" s="146"/>
      <c r="L40" s="146"/>
      <c r="M40" s="369">
        <f>F40-'Điều Trị TT2'!F40</f>
        <v>0</v>
      </c>
      <c r="N40" s="135"/>
    </row>
    <row r="41" spans="1:14" s="12" customFormat="1" ht="20.25" customHeight="1">
      <c r="A41" s="143">
        <v>22</v>
      </c>
      <c r="B41" s="314" t="s">
        <v>59</v>
      </c>
      <c r="C41" s="42" t="s">
        <v>109</v>
      </c>
      <c r="D41" s="142" t="s">
        <v>143</v>
      </c>
      <c r="E41" s="44">
        <f t="shared" si="2"/>
        <v>6190950</v>
      </c>
      <c r="F41" s="43">
        <v>6190950</v>
      </c>
      <c r="G41" s="43"/>
      <c r="H41" s="43"/>
      <c r="I41" s="44"/>
      <c r="J41" s="43"/>
      <c r="K41" s="44"/>
      <c r="L41" s="44"/>
      <c r="M41" s="369">
        <f>F41-'Điều Trị TT2'!F41</f>
        <v>0</v>
      </c>
      <c r="N41" s="11"/>
    </row>
    <row r="42" spans="1:14" s="680" customFormat="1" ht="20.25" customHeight="1">
      <c r="A42" s="143">
        <v>23</v>
      </c>
      <c r="B42" s="26" t="s">
        <v>563</v>
      </c>
      <c r="C42" s="144">
        <v>5495205012837</v>
      </c>
      <c r="D42" s="145" t="s">
        <v>143</v>
      </c>
      <c r="E42" s="316">
        <f t="shared" si="2"/>
        <v>6155116</v>
      </c>
      <c r="F42" s="274">
        <v>6155116</v>
      </c>
      <c r="G42" s="147"/>
      <c r="H42" s="147"/>
      <c r="I42" s="146"/>
      <c r="J42" s="147"/>
      <c r="K42" s="146"/>
      <c r="L42" s="146"/>
      <c r="M42" s="369">
        <f>F42-'Điều Trị TT2'!F42</f>
        <v>0</v>
      </c>
      <c r="N42" s="135"/>
    </row>
    <row r="43" spans="1:14" s="680" customFormat="1" ht="20.25" customHeight="1">
      <c r="A43" s="143">
        <v>24</v>
      </c>
      <c r="B43" s="26" t="s">
        <v>61</v>
      </c>
      <c r="C43" s="144" t="s">
        <v>111</v>
      </c>
      <c r="D43" s="145" t="s">
        <v>143</v>
      </c>
      <c r="E43" s="316">
        <f t="shared" si="2"/>
        <v>6305829</v>
      </c>
      <c r="F43" s="274">
        <v>6305829</v>
      </c>
      <c r="G43" s="147"/>
      <c r="H43" s="147"/>
      <c r="I43" s="146"/>
      <c r="J43" s="147"/>
      <c r="K43" s="146"/>
      <c r="L43" s="146"/>
      <c r="M43" s="369">
        <f>F43-'Điều Trị TT2'!F43</f>
        <v>0</v>
      </c>
      <c r="N43" s="135"/>
    </row>
    <row r="44" spans="1:14" s="12" customFormat="1" ht="20.25" customHeight="1">
      <c r="A44" s="143">
        <v>25</v>
      </c>
      <c r="B44" s="314" t="s">
        <v>62</v>
      </c>
      <c r="C44" s="42" t="s">
        <v>112</v>
      </c>
      <c r="D44" s="142" t="s">
        <v>143</v>
      </c>
      <c r="E44" s="44">
        <f t="shared" si="2"/>
        <v>5654848</v>
      </c>
      <c r="F44" s="43">
        <v>5654848</v>
      </c>
      <c r="G44" s="43"/>
      <c r="H44" s="43"/>
      <c r="I44" s="44"/>
      <c r="J44" s="43"/>
      <c r="K44" s="44"/>
      <c r="L44" s="44"/>
      <c r="M44" s="369">
        <f>F44-'Điều Trị TT2'!F44</f>
        <v>0</v>
      </c>
      <c r="N44" s="11"/>
    </row>
    <row r="45" spans="1:14" s="680" customFormat="1" ht="20.25" customHeight="1">
      <c r="A45" s="143">
        <v>26</v>
      </c>
      <c r="B45" s="26" t="s">
        <v>64</v>
      </c>
      <c r="C45" s="144" t="s">
        <v>114</v>
      </c>
      <c r="D45" s="145" t="s">
        <v>143</v>
      </c>
      <c r="E45" s="316">
        <f t="shared" si="2"/>
        <v>6841931</v>
      </c>
      <c r="F45" s="274">
        <v>6841931</v>
      </c>
      <c r="G45" s="147"/>
      <c r="H45" s="147"/>
      <c r="I45" s="146"/>
      <c r="J45" s="147"/>
      <c r="K45" s="146"/>
      <c r="L45" s="146"/>
      <c r="M45" s="369">
        <f>F45-'Điều Trị TT2'!F45</f>
        <v>0</v>
      </c>
      <c r="N45" s="135"/>
    </row>
    <row r="46" spans="1:14" s="680" customFormat="1" ht="20.25" customHeight="1">
      <c r="A46" s="143">
        <v>27</v>
      </c>
      <c r="B46" s="26" t="s">
        <v>67</v>
      </c>
      <c r="C46" s="144" t="s">
        <v>117</v>
      </c>
      <c r="D46" s="145" t="s">
        <v>143</v>
      </c>
      <c r="E46" s="316">
        <f t="shared" si="2"/>
        <v>6841931</v>
      </c>
      <c r="F46" s="274">
        <f>6841931</f>
        <v>6841931</v>
      </c>
      <c r="G46" s="147"/>
      <c r="H46" s="147"/>
      <c r="I46" s="146"/>
      <c r="J46" s="147"/>
      <c r="K46" s="146"/>
      <c r="L46" s="146"/>
      <c r="M46" s="369">
        <f>F46-'Điều Trị TT2'!F46</f>
        <v>0</v>
      </c>
      <c r="N46" s="135"/>
    </row>
    <row r="47" spans="1:14" s="680" customFormat="1" ht="20.25" customHeight="1">
      <c r="A47" s="143">
        <v>28</v>
      </c>
      <c r="B47" s="26" t="s">
        <v>68</v>
      </c>
      <c r="C47" s="144" t="s">
        <v>118</v>
      </c>
      <c r="D47" s="145" t="s">
        <v>143</v>
      </c>
      <c r="E47" s="316">
        <f t="shared" si="2"/>
        <v>10747817</v>
      </c>
      <c r="F47" s="274">
        <v>10747817</v>
      </c>
      <c r="G47" s="147"/>
      <c r="H47" s="147"/>
      <c r="I47" s="146"/>
      <c r="J47" s="147"/>
      <c r="K47" s="146"/>
      <c r="L47" s="146"/>
      <c r="M47" s="369">
        <f>F47-'Điều Trị TT2'!F47</f>
        <v>0</v>
      </c>
      <c r="N47" s="135"/>
    </row>
    <row r="48" spans="1:14" s="680" customFormat="1" ht="20.25" customHeight="1">
      <c r="A48" s="143">
        <v>29</v>
      </c>
      <c r="B48" s="26" t="s">
        <v>69</v>
      </c>
      <c r="C48" s="144" t="s">
        <v>119</v>
      </c>
      <c r="D48" s="145" t="s">
        <v>143</v>
      </c>
      <c r="E48" s="316">
        <f t="shared" si="2"/>
        <v>7263154</v>
      </c>
      <c r="F48" s="274">
        <v>7263154</v>
      </c>
      <c r="G48" s="147"/>
      <c r="H48" s="147"/>
      <c r="I48" s="146"/>
      <c r="J48" s="147"/>
      <c r="K48" s="146"/>
      <c r="L48" s="146"/>
      <c r="M48" s="369">
        <f>F48-'Điều Trị TT2'!F48</f>
        <v>0</v>
      </c>
      <c r="N48" s="135"/>
    </row>
    <row r="49" spans="1:16" s="680" customFormat="1" ht="20.25" customHeight="1">
      <c r="A49" s="143">
        <v>30</v>
      </c>
      <c r="B49" s="26" t="s">
        <v>70</v>
      </c>
      <c r="C49" s="144" t="s">
        <v>120</v>
      </c>
      <c r="D49" s="145" t="s">
        <v>143</v>
      </c>
      <c r="E49" s="316">
        <f t="shared" si="2"/>
        <v>7454619</v>
      </c>
      <c r="F49" s="274">
        <v>7454619</v>
      </c>
      <c r="G49" s="147"/>
      <c r="H49" s="147"/>
      <c r="I49" s="146"/>
      <c r="J49" s="147"/>
      <c r="K49" s="146"/>
      <c r="L49" s="146"/>
      <c r="M49" s="369">
        <f>F49-'Điều Trị TT2'!F49</f>
        <v>0</v>
      </c>
      <c r="N49" s="135"/>
    </row>
    <row r="50" spans="1:16" s="680" customFormat="1" ht="20.25" customHeight="1">
      <c r="A50" s="143">
        <v>31</v>
      </c>
      <c r="B50" s="26" t="s">
        <v>750</v>
      </c>
      <c r="C50" s="144">
        <v>5495215033466</v>
      </c>
      <c r="D50" s="145" t="s">
        <v>143</v>
      </c>
      <c r="E50" s="316">
        <f t="shared" si="2"/>
        <v>4010372</v>
      </c>
      <c r="F50" s="274">
        <v>4010372</v>
      </c>
      <c r="G50" s="147"/>
      <c r="H50" s="147"/>
      <c r="I50" s="146"/>
      <c r="J50" s="147"/>
      <c r="K50" s="146"/>
      <c r="L50" s="146"/>
      <c r="M50" s="369">
        <f>F50-'Điều Trị TT2'!F50</f>
        <v>0</v>
      </c>
      <c r="N50" s="135"/>
    </row>
    <row r="51" spans="1:16" s="680" customFormat="1" ht="20.25" customHeight="1">
      <c r="A51" s="143">
        <v>32</v>
      </c>
      <c r="B51" s="26" t="s">
        <v>71</v>
      </c>
      <c r="C51" s="144" t="s">
        <v>121</v>
      </c>
      <c r="D51" s="145" t="s">
        <v>143</v>
      </c>
      <c r="E51" s="316">
        <f t="shared" si="2"/>
        <v>0</v>
      </c>
      <c r="F51" s="274">
        <v>0</v>
      </c>
      <c r="G51" s="147"/>
      <c r="H51" s="147"/>
      <c r="I51" s="146"/>
      <c r="J51" s="147"/>
      <c r="K51" s="146"/>
      <c r="L51" s="146"/>
      <c r="M51" s="369">
        <f>F51-'Điều Trị TT2'!F51</f>
        <v>0</v>
      </c>
      <c r="N51" s="135"/>
    </row>
    <row r="52" spans="1:16" s="680" customFormat="1" ht="20.25" customHeight="1">
      <c r="A52" s="143">
        <v>33</v>
      </c>
      <c r="B52" s="26" t="s">
        <v>73</v>
      </c>
      <c r="C52" s="144" t="s">
        <v>123</v>
      </c>
      <c r="D52" s="145" t="s">
        <v>143</v>
      </c>
      <c r="E52" s="316">
        <f t="shared" si="2"/>
        <v>9637018</v>
      </c>
      <c r="F52" s="274">
        <f>9637018</f>
        <v>9637018</v>
      </c>
      <c r="G52" s="147"/>
      <c r="H52" s="147"/>
      <c r="I52" s="146"/>
      <c r="J52" s="147"/>
      <c r="K52" s="146"/>
      <c r="L52" s="146"/>
      <c r="M52" s="369">
        <f>F52-'Điều Trị TT2'!F52</f>
        <v>0</v>
      </c>
      <c r="N52" s="135"/>
    </row>
    <row r="53" spans="1:16" s="680" customFormat="1" ht="20.25" customHeight="1">
      <c r="A53" s="143">
        <v>34</v>
      </c>
      <c r="B53" s="26" t="s">
        <v>74</v>
      </c>
      <c r="C53" s="144" t="s">
        <v>124</v>
      </c>
      <c r="D53" s="145" t="s">
        <v>143</v>
      </c>
      <c r="E53" s="316">
        <f t="shared" si="2"/>
        <v>8609153</v>
      </c>
      <c r="F53" s="274">
        <v>8609153</v>
      </c>
      <c r="G53" s="147"/>
      <c r="H53" s="147"/>
      <c r="I53" s="146"/>
      <c r="J53" s="147"/>
      <c r="K53" s="146"/>
      <c r="L53" s="146"/>
      <c r="M53" s="369">
        <f>F53-'Điều Trị TT2'!F53</f>
        <v>0</v>
      </c>
      <c r="N53" s="135"/>
    </row>
    <row r="54" spans="1:16" s="680" customFormat="1" ht="20.25" customHeight="1">
      <c r="A54" s="143">
        <v>35</v>
      </c>
      <c r="B54" s="26" t="s">
        <v>75</v>
      </c>
      <c r="C54" s="144" t="s">
        <v>125</v>
      </c>
      <c r="D54" s="145" t="s">
        <v>143</v>
      </c>
      <c r="E54" s="316">
        <f t="shared" si="2"/>
        <v>7139932</v>
      </c>
      <c r="F54" s="274">
        <v>7139932</v>
      </c>
      <c r="G54" s="147"/>
      <c r="H54" s="147"/>
      <c r="I54" s="146"/>
      <c r="J54" s="147"/>
      <c r="K54" s="146"/>
      <c r="L54" s="146"/>
      <c r="M54" s="369">
        <f>F54-'Điều Trị TT2'!F54</f>
        <v>0</v>
      </c>
      <c r="N54" s="135"/>
    </row>
    <row r="55" spans="1:16" s="680" customFormat="1" ht="20.25" customHeight="1">
      <c r="A55" s="143">
        <v>36</v>
      </c>
      <c r="B55" s="114" t="s">
        <v>562</v>
      </c>
      <c r="C55" s="95" t="s">
        <v>566</v>
      </c>
      <c r="D55" s="145" t="s">
        <v>143</v>
      </c>
      <c r="E55" s="316">
        <f t="shared" si="2"/>
        <v>4927281</v>
      </c>
      <c r="F55" s="274">
        <v>4927281</v>
      </c>
      <c r="G55" s="147"/>
      <c r="H55" s="147"/>
      <c r="I55" s="146"/>
      <c r="J55" s="147"/>
      <c r="K55" s="146"/>
      <c r="L55" s="146"/>
      <c r="M55" s="369">
        <f>F55-'Điều Trị TT2'!F55</f>
        <v>0</v>
      </c>
      <c r="N55" s="135"/>
    </row>
    <row r="56" spans="1:16" s="680" customFormat="1" ht="20.25" customHeight="1">
      <c r="A56" s="143">
        <v>37</v>
      </c>
      <c r="B56" s="26" t="s">
        <v>76</v>
      </c>
      <c r="C56" s="144" t="s">
        <v>126</v>
      </c>
      <c r="D56" s="145" t="s">
        <v>143</v>
      </c>
      <c r="E56" s="316">
        <f t="shared" si="2"/>
        <v>12178061</v>
      </c>
      <c r="F56" s="274">
        <v>12178061</v>
      </c>
      <c r="G56" s="147"/>
      <c r="H56" s="147"/>
      <c r="I56" s="146"/>
      <c r="J56" s="147"/>
      <c r="K56" s="146"/>
      <c r="L56" s="146"/>
      <c r="M56" s="369">
        <f>F56-'Điều Trị TT2'!F56</f>
        <v>0</v>
      </c>
      <c r="N56" s="135"/>
    </row>
    <row r="57" spans="1:16" s="680" customFormat="1" ht="20.25" customHeight="1">
      <c r="A57" s="143">
        <v>38</v>
      </c>
      <c r="B57" s="26" t="s">
        <v>77</v>
      </c>
      <c r="C57" s="144" t="s">
        <v>127</v>
      </c>
      <c r="D57" s="145" t="s">
        <v>143</v>
      </c>
      <c r="E57" s="316">
        <f t="shared" si="2"/>
        <v>8901409</v>
      </c>
      <c r="F57" s="274">
        <v>8901409</v>
      </c>
      <c r="G57" s="147"/>
      <c r="H57" s="147"/>
      <c r="I57" s="146"/>
      <c r="J57" s="147"/>
      <c r="K57" s="146"/>
      <c r="L57" s="146"/>
      <c r="M57" s="369">
        <f>F57-'Điều Trị TT2'!F57</f>
        <v>0</v>
      </c>
      <c r="N57" s="135"/>
    </row>
    <row r="58" spans="1:16" s="680" customFormat="1" ht="20.25" customHeight="1">
      <c r="A58" s="143">
        <v>39</v>
      </c>
      <c r="B58" s="26" t="s">
        <v>78</v>
      </c>
      <c r="C58" s="144" t="s">
        <v>128</v>
      </c>
      <c r="D58" s="145" t="s">
        <v>143</v>
      </c>
      <c r="E58" s="316">
        <f t="shared" si="2"/>
        <v>7695180</v>
      </c>
      <c r="F58" s="274">
        <v>7695180</v>
      </c>
      <c r="G58" s="147"/>
      <c r="H58" s="147"/>
      <c r="I58" s="146"/>
      <c r="J58" s="147"/>
      <c r="K58" s="146"/>
      <c r="L58" s="146"/>
      <c r="M58" s="369">
        <f>F58-'Điều Trị TT2'!F58</f>
        <v>0</v>
      </c>
      <c r="N58" s="135"/>
    </row>
    <row r="59" spans="1:16" s="680" customFormat="1" ht="20.25" customHeight="1">
      <c r="A59" s="143">
        <v>40</v>
      </c>
      <c r="B59" s="26" t="s">
        <v>80</v>
      </c>
      <c r="C59" s="144" t="s">
        <v>130</v>
      </c>
      <c r="D59" s="145" t="s">
        <v>143</v>
      </c>
      <c r="E59" s="316">
        <f t="shared" si="2"/>
        <v>6546390</v>
      </c>
      <c r="F59" s="274">
        <v>6546390</v>
      </c>
      <c r="G59" s="147"/>
      <c r="H59" s="147"/>
      <c r="I59" s="146"/>
      <c r="J59" s="147"/>
      <c r="K59" s="146"/>
      <c r="L59" s="146"/>
      <c r="M59" s="369">
        <f>F59-'Điều Trị TT2'!F59</f>
        <v>0</v>
      </c>
      <c r="N59" s="135"/>
    </row>
    <row r="60" spans="1:16" s="680" customFormat="1" ht="20.25" customHeight="1">
      <c r="A60" s="143">
        <v>41</v>
      </c>
      <c r="B60" s="26" t="s">
        <v>81</v>
      </c>
      <c r="C60" s="144" t="s">
        <v>131</v>
      </c>
      <c r="D60" s="145" t="s">
        <v>143</v>
      </c>
      <c r="E60" s="316">
        <f t="shared" si="2"/>
        <v>5952848</v>
      </c>
      <c r="F60" s="274">
        <v>5952848</v>
      </c>
      <c r="G60" s="147"/>
      <c r="H60" s="147"/>
      <c r="I60" s="146"/>
      <c r="J60" s="147"/>
      <c r="K60" s="146"/>
      <c r="L60" s="146"/>
      <c r="M60" s="369">
        <f>F60-'Điều Trị TT2'!F60</f>
        <v>0</v>
      </c>
      <c r="N60" s="135"/>
    </row>
    <row r="61" spans="1:16" s="680" customFormat="1" ht="20.25" customHeight="1">
      <c r="A61" s="143">
        <v>42</v>
      </c>
      <c r="B61" s="26" t="s">
        <v>83</v>
      </c>
      <c r="C61" s="144" t="s">
        <v>133</v>
      </c>
      <c r="D61" s="145" t="s">
        <v>143</v>
      </c>
      <c r="E61" s="316">
        <f t="shared" si="2"/>
        <v>7733473</v>
      </c>
      <c r="F61" s="274">
        <v>7733473</v>
      </c>
      <c r="G61" s="147"/>
      <c r="H61" s="147"/>
      <c r="I61" s="146"/>
      <c r="J61" s="147"/>
      <c r="K61" s="146"/>
      <c r="L61" s="146"/>
      <c r="M61" s="369">
        <f>F61-'Điều Trị TT2'!F61</f>
        <v>0</v>
      </c>
      <c r="N61" s="135"/>
    </row>
    <row r="62" spans="1:16" s="680" customFormat="1" ht="21.75" customHeight="1">
      <c r="A62" s="143">
        <v>43</v>
      </c>
      <c r="B62" s="96" t="s">
        <v>237</v>
      </c>
      <c r="C62" s="95" t="s">
        <v>307</v>
      </c>
      <c r="D62" s="145" t="s">
        <v>143</v>
      </c>
      <c r="E62" s="146">
        <f>F62</f>
        <v>8029014</v>
      </c>
      <c r="F62" s="271">
        <v>8029014</v>
      </c>
      <c r="G62" s="94"/>
      <c r="H62" s="94"/>
      <c r="I62" s="147"/>
      <c r="J62" s="147"/>
      <c r="K62" s="146"/>
      <c r="L62" s="147"/>
      <c r="M62" s="369">
        <f>F62-'Điều Trị TT2'!F62</f>
        <v>0</v>
      </c>
      <c r="N62" s="135"/>
      <c r="P62" s="135"/>
    </row>
    <row r="63" spans="1:16" s="680" customFormat="1" ht="21.75" customHeight="1">
      <c r="A63" s="143">
        <v>44</v>
      </c>
      <c r="B63" s="114" t="s">
        <v>620</v>
      </c>
      <c r="C63" s="95" t="s">
        <v>621</v>
      </c>
      <c r="D63" s="39" t="s">
        <v>143</v>
      </c>
      <c r="E63" s="146">
        <f>F63</f>
        <v>4927281</v>
      </c>
      <c r="F63" s="271">
        <v>4927281</v>
      </c>
      <c r="G63" s="94"/>
      <c r="H63" s="94"/>
      <c r="I63" s="147"/>
      <c r="J63" s="147"/>
      <c r="K63" s="146"/>
      <c r="L63" s="147"/>
      <c r="M63" s="369">
        <f>F63-'Điều Trị TT2'!F63</f>
        <v>0</v>
      </c>
      <c r="N63" s="135"/>
      <c r="P63" s="135"/>
    </row>
    <row r="64" spans="1:16" s="680" customFormat="1" ht="20.25" customHeight="1">
      <c r="A64" s="143">
        <v>45</v>
      </c>
      <c r="B64" s="26" t="s">
        <v>84</v>
      </c>
      <c r="C64" s="144" t="s">
        <v>134</v>
      </c>
      <c r="D64" s="145" t="s">
        <v>143</v>
      </c>
      <c r="E64" s="316">
        <f t="shared" si="2"/>
        <v>10294891</v>
      </c>
      <c r="F64" s="274">
        <v>10294891</v>
      </c>
      <c r="G64" s="147"/>
      <c r="H64" s="147"/>
      <c r="I64" s="146"/>
      <c r="J64" s="147"/>
      <c r="K64" s="146"/>
      <c r="L64" s="146"/>
      <c r="M64" s="369">
        <f>F64-'Điều Trị TT2'!F64</f>
        <v>0</v>
      </c>
      <c r="N64" s="135"/>
    </row>
    <row r="65" spans="1:15" s="680" customFormat="1" ht="20.25" customHeight="1">
      <c r="A65" s="143">
        <v>46</v>
      </c>
      <c r="B65" s="26" t="s">
        <v>85</v>
      </c>
      <c r="C65" s="144" t="s">
        <v>135</v>
      </c>
      <c r="D65" s="145" t="s">
        <v>143</v>
      </c>
      <c r="E65" s="316">
        <f t="shared" si="2"/>
        <v>9671560</v>
      </c>
      <c r="F65" s="274">
        <f>9671560</f>
        <v>9671560</v>
      </c>
      <c r="G65" s="147"/>
      <c r="H65" s="147"/>
      <c r="I65" s="146"/>
      <c r="J65" s="147"/>
      <c r="K65" s="146"/>
      <c r="L65" s="146"/>
      <c r="M65" s="369">
        <f>F65-'Điều Trị TT2'!F65</f>
        <v>0</v>
      </c>
      <c r="N65" s="135"/>
    </row>
    <row r="66" spans="1:15" s="680" customFormat="1" ht="20.25" customHeight="1">
      <c r="A66" s="143">
        <v>47</v>
      </c>
      <c r="B66" s="26" t="s">
        <v>86</v>
      </c>
      <c r="C66" s="144" t="s">
        <v>136</v>
      </c>
      <c r="D66" s="145" t="s">
        <v>143</v>
      </c>
      <c r="E66" s="316">
        <f t="shared" si="2"/>
        <v>9205150</v>
      </c>
      <c r="F66" s="274">
        <f>9205150</f>
        <v>9205150</v>
      </c>
      <c r="G66" s="147"/>
      <c r="H66" s="147"/>
      <c r="I66" s="146"/>
      <c r="J66" s="147"/>
      <c r="K66" s="146"/>
      <c r="L66" s="146"/>
      <c r="M66" s="369">
        <f>F66-'Điều Trị TT2'!F66</f>
        <v>0</v>
      </c>
      <c r="N66" s="135"/>
    </row>
    <row r="67" spans="1:15" s="680" customFormat="1" ht="20.25" customHeight="1">
      <c r="A67" s="143">
        <v>48</v>
      </c>
      <c r="B67" s="26" t="s">
        <v>432</v>
      </c>
      <c r="C67" s="144" t="s">
        <v>434</v>
      </c>
      <c r="D67" s="145" t="s">
        <v>143</v>
      </c>
      <c r="E67" s="316">
        <f t="shared" si="2"/>
        <v>5225281</v>
      </c>
      <c r="F67" s="274">
        <v>5225281</v>
      </c>
      <c r="G67" s="147"/>
      <c r="H67" s="147"/>
      <c r="I67" s="146"/>
      <c r="J67" s="147"/>
      <c r="K67" s="146"/>
      <c r="L67" s="146"/>
      <c r="M67" s="369">
        <f>F67-'Điều Trị TT2'!F67</f>
        <v>0</v>
      </c>
      <c r="N67" s="135"/>
    </row>
    <row r="68" spans="1:15" s="680" customFormat="1" ht="20.25" customHeight="1">
      <c r="A68" s="143">
        <v>49</v>
      </c>
      <c r="B68" s="26" t="s">
        <v>433</v>
      </c>
      <c r="C68" s="144" t="s">
        <v>567</v>
      </c>
      <c r="D68" s="145" t="s">
        <v>143</v>
      </c>
      <c r="E68" s="316">
        <f t="shared" si="2"/>
        <v>5489160</v>
      </c>
      <c r="F68" s="274">
        <v>5489160</v>
      </c>
      <c r="G68" s="147"/>
      <c r="H68" s="147"/>
      <c r="I68" s="146"/>
      <c r="J68" s="147"/>
      <c r="K68" s="146"/>
      <c r="L68" s="146"/>
      <c r="M68" s="369">
        <f>F68-'Điều Trị TT2'!F68</f>
        <v>0</v>
      </c>
      <c r="N68" s="135"/>
    </row>
    <row r="69" spans="1:15" s="680" customFormat="1" ht="20.25" customHeight="1">
      <c r="A69" s="143">
        <v>50</v>
      </c>
      <c r="B69" s="114" t="s">
        <v>614</v>
      </c>
      <c r="C69" s="95" t="s">
        <v>613</v>
      </c>
      <c r="D69" s="145" t="s">
        <v>143</v>
      </c>
      <c r="E69" s="316">
        <f t="shared" si="2"/>
        <v>4765765</v>
      </c>
      <c r="F69" s="274">
        <f>4765765</f>
        <v>4765765</v>
      </c>
      <c r="G69" s="147"/>
      <c r="H69" s="147"/>
      <c r="I69" s="146"/>
      <c r="J69" s="147"/>
      <c r="K69" s="146"/>
      <c r="L69" s="146"/>
      <c r="M69" s="369">
        <f>F69-'Điều Trị TT2'!F69</f>
        <v>0</v>
      </c>
      <c r="N69" s="135"/>
    </row>
    <row r="70" spans="1:15" s="680" customFormat="1" ht="20.25" customHeight="1">
      <c r="A70" s="143">
        <v>51</v>
      </c>
      <c r="B70" s="26" t="s">
        <v>88</v>
      </c>
      <c r="C70" s="144" t="s">
        <v>138</v>
      </c>
      <c r="D70" s="145" t="s">
        <v>143</v>
      </c>
      <c r="E70" s="316">
        <f t="shared" si="2"/>
        <v>9931148</v>
      </c>
      <c r="F70" s="274">
        <v>9931148</v>
      </c>
      <c r="G70" s="147"/>
      <c r="H70" s="147"/>
      <c r="I70" s="146"/>
      <c r="J70" s="147"/>
      <c r="K70" s="146"/>
      <c r="L70" s="146"/>
      <c r="M70" s="369">
        <f>F70-'Điều Trị TT2'!F70</f>
        <v>0</v>
      </c>
      <c r="N70" s="135"/>
    </row>
    <row r="71" spans="1:15" s="680" customFormat="1" ht="20.25" customHeight="1">
      <c r="A71" s="143">
        <v>52</v>
      </c>
      <c r="B71" s="26" t="s">
        <v>89</v>
      </c>
      <c r="C71" s="144" t="s">
        <v>139</v>
      </c>
      <c r="D71" s="145" t="s">
        <v>143</v>
      </c>
      <c r="E71" s="316">
        <f t="shared" si="2"/>
        <v>7837549</v>
      </c>
      <c r="F71" s="274">
        <v>7837549</v>
      </c>
      <c r="G71" s="147"/>
      <c r="H71" s="147"/>
      <c r="I71" s="146"/>
      <c r="J71" s="147"/>
      <c r="K71" s="146"/>
      <c r="L71" s="146"/>
      <c r="M71" s="369">
        <f>F71-'Điều Trị TT2'!F71</f>
        <v>0</v>
      </c>
      <c r="N71" s="135"/>
    </row>
    <row r="72" spans="1:15" s="680" customFormat="1" ht="20.25" customHeight="1">
      <c r="A72" s="143">
        <v>53</v>
      </c>
      <c r="B72" s="26" t="s">
        <v>90</v>
      </c>
      <c r="C72" s="144" t="s">
        <v>140</v>
      </c>
      <c r="D72" s="145" t="s">
        <v>143</v>
      </c>
      <c r="E72" s="316">
        <f t="shared" si="2"/>
        <v>6841930</v>
      </c>
      <c r="F72" s="274">
        <v>6841930</v>
      </c>
      <c r="G72" s="147"/>
      <c r="H72" s="147"/>
      <c r="I72" s="146"/>
      <c r="J72" s="147"/>
      <c r="K72" s="146"/>
      <c r="L72" s="146"/>
      <c r="M72" s="369">
        <f>F72-'Điều Trị TT2'!F72</f>
        <v>0</v>
      </c>
      <c r="N72" s="135"/>
    </row>
    <row r="73" spans="1:15" s="680" customFormat="1" ht="20.25" customHeight="1">
      <c r="A73" s="143">
        <v>54</v>
      </c>
      <c r="B73" s="26" t="s">
        <v>91</v>
      </c>
      <c r="C73" s="144" t="s">
        <v>141</v>
      </c>
      <c r="D73" s="145" t="s">
        <v>143</v>
      </c>
      <c r="E73" s="316">
        <f t="shared" si="2"/>
        <v>5559116</v>
      </c>
      <c r="F73" s="274">
        <f>5559116</f>
        <v>5559116</v>
      </c>
      <c r="G73" s="147"/>
      <c r="H73" s="147"/>
      <c r="I73" s="146"/>
      <c r="J73" s="147"/>
      <c r="K73" s="146"/>
      <c r="L73" s="146"/>
      <c r="M73" s="369">
        <f>F73-'Điều Trị TT2'!F73</f>
        <v>0</v>
      </c>
      <c r="N73" s="135"/>
    </row>
    <row r="74" spans="1:15" s="680" customFormat="1" ht="20.25" customHeight="1">
      <c r="A74" s="143">
        <v>55</v>
      </c>
      <c r="B74" s="26" t="s">
        <v>92</v>
      </c>
      <c r="C74" s="144" t="s">
        <v>142</v>
      </c>
      <c r="D74" s="145" t="s">
        <v>143</v>
      </c>
      <c r="E74" s="316">
        <f t="shared" si="2"/>
        <v>6841930</v>
      </c>
      <c r="F74" s="274">
        <v>6841930</v>
      </c>
      <c r="G74" s="147"/>
      <c r="H74" s="147"/>
      <c r="I74" s="146"/>
      <c r="J74" s="147"/>
      <c r="K74" s="146"/>
      <c r="L74" s="146"/>
      <c r="M74" s="369">
        <f>F74-'Điều Trị TT2'!F74</f>
        <v>0</v>
      </c>
      <c r="N74" s="135"/>
    </row>
    <row r="75" spans="1:15" s="680" customFormat="1" ht="20.25" customHeight="1">
      <c r="A75" s="143">
        <v>56</v>
      </c>
      <c r="B75" s="26" t="s">
        <v>82</v>
      </c>
      <c r="C75" s="144" t="s">
        <v>132</v>
      </c>
      <c r="D75" s="39" t="s">
        <v>143</v>
      </c>
      <c r="E75" s="316">
        <f t="shared" si="2"/>
        <v>4010373</v>
      </c>
      <c r="F75" s="274">
        <v>4010373</v>
      </c>
      <c r="G75" s="147"/>
      <c r="H75" s="147"/>
      <c r="I75" s="146"/>
      <c r="J75" s="147"/>
      <c r="K75" s="146"/>
      <c r="L75" s="146"/>
      <c r="M75" s="369">
        <f>F75-'Điều Trị TT2'!F75</f>
        <v>0</v>
      </c>
      <c r="N75" s="135"/>
    </row>
    <row r="76" spans="1:15" ht="18.75" customHeight="1">
      <c r="A76" s="143"/>
      <c r="B76" s="866" t="s">
        <v>378</v>
      </c>
      <c r="C76" s="867"/>
      <c r="D76" s="868"/>
      <c r="E76" s="46">
        <v>0</v>
      </c>
      <c r="F76" s="46"/>
      <c r="G76" s="46"/>
      <c r="H76" s="46"/>
      <c r="I76" s="46"/>
      <c r="J76" s="46"/>
      <c r="K76" s="46"/>
      <c r="L76" s="46"/>
      <c r="M76" s="439"/>
      <c r="N76" s="135"/>
      <c r="O76" s="598"/>
    </row>
    <row r="77" spans="1:15" s="249" customFormat="1" ht="21.75" customHeight="1">
      <c r="A77" s="893" t="s">
        <v>788</v>
      </c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135"/>
    </row>
    <row r="78" spans="1:15" ht="19.5" customHeight="1">
      <c r="A78" s="828" t="s">
        <v>787</v>
      </c>
      <c r="B78" s="828"/>
      <c r="C78" s="828"/>
      <c r="D78" s="828"/>
      <c r="E78" s="829"/>
      <c r="F78" s="829"/>
      <c r="G78" s="829"/>
      <c r="H78" s="829"/>
      <c r="I78" s="829"/>
      <c r="J78" s="829"/>
      <c r="K78" s="829"/>
      <c r="L78" s="829"/>
      <c r="M78" s="829"/>
      <c r="N78" s="135"/>
    </row>
    <row r="79" spans="1:15" ht="15" customHeight="1">
      <c r="A79" s="370">
        <v>1</v>
      </c>
      <c r="B79" s="374" t="s">
        <v>693</v>
      </c>
      <c r="C79" s="40">
        <v>0</v>
      </c>
      <c r="D79" s="675"/>
      <c r="E79" s="676"/>
      <c r="F79" s="676"/>
      <c r="G79" s="676"/>
      <c r="H79" s="676"/>
      <c r="I79" s="676"/>
      <c r="J79" s="676"/>
      <c r="K79" s="676"/>
      <c r="L79" s="676"/>
      <c r="M79" s="676"/>
      <c r="N79" s="368"/>
    </row>
    <row r="80" spans="1:15" ht="15" customHeight="1">
      <c r="A80" s="370">
        <v>2</v>
      </c>
      <c r="B80" s="375" t="s">
        <v>683</v>
      </c>
      <c r="C80" s="40">
        <v>0</v>
      </c>
      <c r="D80" s="675"/>
      <c r="E80" s="676"/>
      <c r="F80" s="676"/>
      <c r="G80" s="676"/>
      <c r="H80" s="676"/>
      <c r="I80" s="676"/>
      <c r="J80" s="676"/>
      <c r="K80" s="676"/>
      <c r="L80" s="676"/>
      <c r="M80" s="676"/>
      <c r="N80" s="368"/>
    </row>
    <row r="81" spans="1:14" ht="15" customHeight="1">
      <c r="A81" s="370">
        <v>3</v>
      </c>
      <c r="B81" s="375" t="s">
        <v>685</v>
      </c>
      <c r="C81" s="40">
        <v>0</v>
      </c>
      <c r="D81" s="675"/>
      <c r="E81" s="676"/>
      <c r="F81" s="676"/>
      <c r="G81" s="676"/>
      <c r="H81" s="676"/>
      <c r="I81" s="676"/>
      <c r="J81" s="676"/>
      <c r="K81" s="676"/>
      <c r="L81" s="676"/>
      <c r="M81" s="676"/>
      <c r="N81" s="368"/>
    </row>
    <row r="82" spans="1:14" ht="17.25" customHeight="1">
      <c r="A82" s="370">
        <v>4</v>
      </c>
      <c r="B82" s="375" t="s">
        <v>686</v>
      </c>
      <c r="C82" s="40">
        <v>-297999.99999999907</v>
      </c>
      <c r="D82" s="675"/>
      <c r="E82" s="676"/>
      <c r="F82" s="676"/>
      <c r="G82" s="676"/>
      <c r="H82" s="676"/>
      <c r="I82" s="676"/>
      <c r="J82" s="676"/>
      <c r="K82" s="676"/>
      <c r="L82" s="676"/>
      <c r="M82" s="676"/>
      <c r="N82" s="368"/>
    </row>
    <row r="83" spans="1:14" ht="17.25" customHeight="1">
      <c r="A83" s="370">
        <v>5</v>
      </c>
      <c r="B83" s="375" t="s">
        <v>678</v>
      </c>
      <c r="C83" s="40">
        <v>0</v>
      </c>
      <c r="D83" s="675"/>
      <c r="E83" s="676"/>
      <c r="F83" s="676"/>
      <c r="G83" s="676"/>
      <c r="H83" s="676"/>
      <c r="I83" s="676"/>
      <c r="J83" s="676"/>
      <c r="K83" s="676"/>
      <c r="L83" s="676"/>
      <c r="M83" s="676"/>
      <c r="N83" s="368"/>
    </row>
    <row r="84" spans="1:14" ht="17.25" customHeight="1">
      <c r="A84" s="370">
        <v>6</v>
      </c>
      <c r="B84" s="375" t="s">
        <v>694</v>
      </c>
      <c r="C84" s="40">
        <v>0</v>
      </c>
      <c r="D84" s="675"/>
      <c r="E84" s="676"/>
      <c r="F84" s="676"/>
      <c r="G84" s="676"/>
      <c r="H84" s="676"/>
      <c r="I84" s="676"/>
      <c r="J84" s="676"/>
      <c r="K84" s="676"/>
      <c r="L84" s="676"/>
      <c r="M84" s="676"/>
      <c r="N84" s="368"/>
    </row>
    <row r="85" spans="1:14" ht="17.25" customHeight="1">
      <c r="A85" s="370">
        <v>7</v>
      </c>
      <c r="B85" s="375" t="s">
        <v>687</v>
      </c>
      <c r="C85" s="40">
        <v>0</v>
      </c>
      <c r="D85" s="675"/>
      <c r="E85" s="676"/>
      <c r="F85" s="676"/>
      <c r="G85" s="676"/>
      <c r="H85" s="676"/>
      <c r="I85" s="676"/>
      <c r="J85" s="676"/>
      <c r="K85" s="676"/>
      <c r="L85" s="676"/>
      <c r="M85" s="676"/>
      <c r="N85" s="368"/>
    </row>
    <row r="86" spans="1:14" ht="17.25" customHeight="1">
      <c r="A86" s="370">
        <v>8</v>
      </c>
      <c r="B86" s="375" t="s">
        <v>695</v>
      </c>
      <c r="C86" s="147">
        <v>0</v>
      </c>
      <c r="D86" s="675"/>
      <c r="E86" s="676"/>
      <c r="F86" s="676"/>
      <c r="G86" s="676"/>
      <c r="H86" s="676"/>
      <c r="I86" s="676"/>
      <c r="J86" s="676"/>
      <c r="K86" s="676"/>
      <c r="L86" s="676"/>
      <c r="M86" s="676"/>
      <c r="N86" s="368"/>
    </row>
    <row r="87" spans="1:14" ht="19.5" customHeight="1">
      <c r="A87" s="675"/>
      <c r="B87" s="675"/>
      <c r="C87" s="440"/>
      <c r="D87" s="440"/>
      <c r="E87" s="676"/>
      <c r="F87" s="676"/>
      <c r="G87" s="676"/>
      <c r="H87" s="676"/>
      <c r="I87" s="676"/>
      <c r="J87" s="676"/>
      <c r="K87" s="676"/>
      <c r="L87" s="676"/>
      <c r="M87" s="676"/>
      <c r="N87" s="368"/>
    </row>
    <row r="88" spans="1:14" ht="23.25" customHeight="1">
      <c r="A88" s="675"/>
      <c r="B88" s="675"/>
      <c r="C88" s="675"/>
      <c r="D88" s="675"/>
      <c r="E88" s="676"/>
      <c r="F88" s="676"/>
      <c r="G88" s="676"/>
      <c r="H88" s="676"/>
      <c r="I88" s="676"/>
      <c r="J88" s="676"/>
      <c r="K88" s="676"/>
      <c r="L88" s="676"/>
      <c r="M88" s="676"/>
      <c r="N88" s="368"/>
    </row>
    <row r="89" spans="1:14" ht="18.75" customHeight="1">
      <c r="A89" s="17"/>
      <c r="B89" s="17"/>
      <c r="C89" s="377"/>
      <c r="D89" s="17"/>
      <c r="E89" s="17"/>
      <c r="F89" s="17"/>
      <c r="G89" s="17"/>
      <c r="H89" s="848" t="s">
        <v>729</v>
      </c>
      <c r="I89" s="848"/>
      <c r="J89" s="848"/>
      <c r="K89" s="848"/>
      <c r="L89" s="848"/>
      <c r="M89" s="848"/>
      <c r="N89" s="6"/>
    </row>
    <row r="90" spans="1:14" ht="15.4" customHeight="1">
      <c r="A90" s="812" t="s">
        <v>19</v>
      </c>
      <c r="B90" s="812"/>
      <c r="C90" s="812"/>
      <c r="E90" s="812" t="s">
        <v>20</v>
      </c>
      <c r="F90" s="812"/>
      <c r="G90" s="2"/>
      <c r="H90" s="812" t="s">
        <v>21</v>
      </c>
      <c r="I90" s="812"/>
      <c r="J90" s="812"/>
      <c r="K90" s="812"/>
      <c r="L90" s="812"/>
      <c r="M90" s="812"/>
      <c r="N90" s="6"/>
    </row>
    <row r="91" spans="1:14" ht="15.4" customHeight="1">
      <c r="A91" s="7"/>
      <c r="B91" s="3"/>
      <c r="C91" s="13"/>
      <c r="E91" s="3"/>
      <c r="F91" s="3"/>
      <c r="G91" s="3"/>
      <c r="I91" s="3"/>
      <c r="J91" s="7"/>
      <c r="K91" s="3"/>
      <c r="L91" s="3"/>
      <c r="M91" s="164"/>
      <c r="N91" s="6"/>
    </row>
    <row r="92" spans="1:14" ht="40.5" customHeight="1">
      <c r="A92" s="7"/>
      <c r="B92" s="7"/>
      <c r="E92" s="7"/>
      <c r="F92" s="7"/>
      <c r="G92" s="7"/>
      <c r="H92" s="7"/>
      <c r="I92" s="7"/>
      <c r="J92" s="7"/>
      <c r="K92" s="7"/>
      <c r="L92" s="7"/>
      <c r="M92" s="153"/>
      <c r="N92" s="6"/>
    </row>
    <row r="93" spans="1:14" ht="18" customHeight="1">
      <c r="A93" s="841" t="s">
        <v>568</v>
      </c>
      <c r="B93" s="841"/>
      <c r="C93" s="841"/>
      <c r="E93" s="841" t="s">
        <v>149</v>
      </c>
      <c r="F93" s="841"/>
      <c r="G93" s="19"/>
      <c r="H93" s="841" t="s">
        <v>43</v>
      </c>
      <c r="I93" s="841"/>
      <c r="J93" s="841"/>
      <c r="K93" s="841"/>
      <c r="L93" s="841"/>
      <c r="M93" s="841"/>
      <c r="N93" s="6"/>
    </row>
    <row r="94" spans="1:14" ht="6.75" customHeight="1">
      <c r="A94" s="5"/>
      <c r="B94" s="5"/>
      <c r="C94" s="5"/>
      <c r="D94" s="4"/>
      <c r="E94" s="5"/>
      <c r="F94" s="5"/>
      <c r="G94" s="5"/>
      <c r="I94" s="2"/>
      <c r="J94" s="5"/>
      <c r="K94" s="5"/>
      <c r="L94" s="5"/>
      <c r="M94" s="164"/>
      <c r="N94" s="6"/>
    </row>
    <row r="95" spans="1:14" ht="26.25" customHeight="1">
      <c r="A95" s="849" t="s">
        <v>22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849"/>
      <c r="N95" s="6"/>
    </row>
    <row r="96" spans="1:14" ht="15.4" customHeight="1">
      <c r="A96" s="5"/>
      <c r="B96" s="5"/>
      <c r="C96" s="5"/>
      <c r="D96" s="5"/>
      <c r="E96" s="5"/>
      <c r="F96" s="5"/>
      <c r="G96" s="850" t="s">
        <v>24</v>
      </c>
      <c r="H96" s="850"/>
      <c r="I96" s="850"/>
      <c r="J96" s="850"/>
      <c r="K96" s="850"/>
      <c r="L96" s="850"/>
      <c r="M96" s="850"/>
      <c r="N96" s="6"/>
    </row>
    <row r="97" spans="1:14" ht="15.75" customHeight="1">
      <c r="A97" s="7"/>
      <c r="B97" s="812" t="s">
        <v>23</v>
      </c>
      <c r="C97" s="812"/>
      <c r="D97" s="812"/>
      <c r="E97" s="7"/>
      <c r="F97" s="7"/>
      <c r="G97" s="812" t="s">
        <v>39</v>
      </c>
      <c r="H97" s="812"/>
      <c r="I97" s="812"/>
      <c r="J97" s="812"/>
      <c r="K97" s="812"/>
      <c r="L97" s="812"/>
      <c r="M97" s="812"/>
      <c r="N97" s="6"/>
    </row>
    <row r="98" spans="1:14" ht="18.75" customHeight="1">
      <c r="A98" s="2"/>
      <c r="B98" s="812"/>
      <c r="C98" s="812"/>
      <c r="D98" s="812"/>
      <c r="E98" s="7"/>
      <c r="F98" s="7"/>
      <c r="G98" s="812"/>
      <c r="H98" s="812"/>
      <c r="I98" s="812"/>
      <c r="J98" s="812"/>
      <c r="K98" s="812"/>
      <c r="L98" s="812"/>
      <c r="M98" s="812"/>
      <c r="N98" s="6"/>
    </row>
    <row r="99" spans="1:14" ht="12.75" customHeight="1">
      <c r="A99" s="7"/>
      <c r="B99" s="7"/>
      <c r="C99" s="7"/>
      <c r="D99" s="7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5.4" customHeight="1">
      <c r="A100" s="809"/>
      <c r="B100" s="809"/>
      <c r="C100" s="809"/>
      <c r="D100" s="809"/>
      <c r="E100" s="809"/>
      <c r="F100" s="809"/>
      <c r="G100" s="809"/>
      <c r="H100" s="809"/>
      <c r="I100" s="851"/>
      <c r="J100" s="851"/>
      <c r="K100" s="851"/>
      <c r="L100" s="851"/>
      <c r="M100" s="851"/>
      <c r="N100" s="6"/>
    </row>
    <row r="101" spans="1:14">
      <c r="D101" s="250" t="s">
        <v>423</v>
      </c>
    </row>
  </sheetData>
  <mergeCells count="42">
    <mergeCell ref="A95:M95"/>
    <mergeCell ref="G96:M96"/>
    <mergeCell ref="B97:D98"/>
    <mergeCell ref="G97:M99"/>
    <mergeCell ref="A100:H100"/>
    <mergeCell ref="I100:M100"/>
    <mergeCell ref="H89:M89"/>
    <mergeCell ref="A90:C90"/>
    <mergeCell ref="E90:F90"/>
    <mergeCell ref="H90:M90"/>
    <mergeCell ref="A93:C93"/>
    <mergeCell ref="E93:F93"/>
    <mergeCell ref="H93:M93"/>
    <mergeCell ref="A78:D78"/>
    <mergeCell ref="E78:M78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6:D76"/>
    <mergeCell ref="A77:M77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 codeName="Sheet43">
    <tabColor rgb="FFFF0000"/>
  </sheetPr>
  <dimension ref="A1:P101"/>
  <sheetViews>
    <sheetView showGridLines="0" workbookViewId="0">
      <selection activeCell="I22" sqref="I22"/>
    </sheetView>
  </sheetViews>
  <sheetFormatPr defaultRowHeight="15.75"/>
  <cols>
    <col min="1" max="1" width="6.6640625" style="640" customWidth="1"/>
    <col min="2" max="2" width="32.5" style="640" customWidth="1"/>
    <col min="3" max="3" width="19.1640625" style="8" customWidth="1"/>
    <col min="4" max="4" width="36" style="640" customWidth="1"/>
    <col min="5" max="5" width="14.5" style="640" customWidth="1"/>
    <col min="6" max="6" width="15.83203125" style="640" bestFit="1" customWidth="1"/>
    <col min="7" max="7" width="15.1640625" style="640" bestFit="1" customWidth="1"/>
    <col min="8" max="11" width="10.5" style="640" customWidth="1"/>
    <col min="12" max="12" width="11.83203125" style="640" customWidth="1"/>
    <col min="13" max="13" width="16.1640625" style="152" customWidth="1"/>
    <col min="14" max="14" width="15.6640625" style="640" customWidth="1"/>
    <col min="15" max="16384" width="9.33203125" style="640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741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742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644" t="s">
        <v>17</v>
      </c>
      <c r="D16" s="644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641">
        <v>1</v>
      </c>
      <c r="B17" s="641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SUM(E20:E75)</f>
        <v>397402418</v>
      </c>
      <c r="F18" s="32">
        <f>SUM(F20:F75)</f>
        <v>397402418</v>
      </c>
      <c r="G18" s="32">
        <f t="shared" ref="G18:M18" si="0">SUM(G20:G75)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18535639</v>
      </c>
      <c r="N18" s="136">
        <f>363895500+105492+52746</f>
        <v>364053738</v>
      </c>
    </row>
    <row r="19" spans="1:14">
      <c r="A19" s="34" t="s">
        <v>25</v>
      </c>
      <c r="B19" s="814" t="s">
        <v>26</v>
      </c>
      <c r="C19" s="815"/>
      <c r="D19" s="816"/>
      <c r="E19" s="35">
        <f>SUM(E20:E75)</f>
        <v>397402418</v>
      </c>
      <c r="F19" s="35">
        <f>SUM(F20:F75)</f>
        <v>397402418</v>
      </c>
      <c r="G19" s="35">
        <f t="shared" ref="G19:L19" si="1">SUM(G20:G75)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>SUM(M20:M75)</f>
        <v>18535639</v>
      </c>
      <c r="N19" s="10"/>
    </row>
    <row r="20" spans="1:14" s="645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5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>
        <f>F20-'Điều Trị TT1'!F20</f>
        <v>0</v>
      </c>
      <c r="N20" s="135"/>
    </row>
    <row r="21" spans="1:14" s="645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>
        <f>F21-'Điều Trị TT1'!F21</f>
        <v>0</v>
      </c>
      <c r="N21" s="135"/>
    </row>
    <row r="22" spans="1:14" s="12" customFormat="1" ht="20.25" customHeight="1">
      <c r="A22" s="143">
        <v>3</v>
      </c>
      <c r="B22" s="256" t="s">
        <v>45</v>
      </c>
      <c r="C22" s="42" t="s">
        <v>95</v>
      </c>
      <c r="D22" s="142" t="s">
        <v>143</v>
      </c>
      <c r="E22" s="44">
        <f t="shared" si="2"/>
        <v>8852314</v>
      </c>
      <c r="F22" s="43">
        <v>8852314</v>
      </c>
      <c r="G22" s="43"/>
      <c r="H22" s="43"/>
      <c r="I22" s="44"/>
      <c r="J22" s="44"/>
      <c r="K22" s="44"/>
      <c r="L22" s="44"/>
      <c r="M22" s="369">
        <f>F22-'Điều Trị TT1'!F22</f>
        <v>631835</v>
      </c>
      <c r="N22" s="11"/>
    </row>
    <row r="23" spans="1:14" s="645" customFormat="1" ht="20.25" customHeight="1">
      <c r="A23" s="143">
        <v>4</v>
      </c>
      <c r="B23" s="27" t="s">
        <v>46</v>
      </c>
      <c r="C23" s="144" t="s">
        <v>96</v>
      </c>
      <c r="D23" s="145" t="s">
        <v>143</v>
      </c>
      <c r="E23" s="316">
        <f t="shared" si="2"/>
        <v>11194817</v>
      </c>
      <c r="F23" s="274">
        <v>11194817</v>
      </c>
      <c r="G23" s="147"/>
      <c r="H23" s="147"/>
      <c r="I23" s="146"/>
      <c r="J23" s="146"/>
      <c r="K23" s="146"/>
      <c r="L23" s="146"/>
      <c r="M23" s="369">
        <f>F23-'Điều Trị TT1'!F23</f>
        <v>0</v>
      </c>
      <c r="N23" s="135"/>
    </row>
    <row r="24" spans="1:14" s="645" customFormat="1" ht="20.25" customHeight="1">
      <c r="A24" s="143">
        <v>5</v>
      </c>
      <c r="B24" s="27" t="s">
        <v>47</v>
      </c>
      <c r="C24" s="144" t="s">
        <v>97</v>
      </c>
      <c r="D24" s="145" t="s">
        <v>143</v>
      </c>
      <c r="E24" s="316">
        <f t="shared" si="2"/>
        <v>8327014</v>
      </c>
      <c r="F24" s="274">
        <v>8327014</v>
      </c>
      <c r="G24" s="147"/>
      <c r="H24" s="147"/>
      <c r="I24" s="146"/>
      <c r="J24" s="146"/>
      <c r="K24" s="146"/>
      <c r="L24" s="146"/>
      <c r="M24" s="369">
        <f>F24-'Điều Trị TT1'!F24</f>
        <v>0</v>
      </c>
      <c r="N24" s="135"/>
    </row>
    <row r="25" spans="1:14" s="645" customFormat="1" ht="20.25" customHeight="1">
      <c r="A25" s="143">
        <v>6</v>
      </c>
      <c r="B25" s="26" t="s">
        <v>48</v>
      </c>
      <c r="C25" s="144" t="s">
        <v>98</v>
      </c>
      <c r="D25" s="145" t="s">
        <v>143</v>
      </c>
      <c r="E25" s="316">
        <f t="shared" si="2"/>
        <v>7901619</v>
      </c>
      <c r="F25" s="274">
        <v>7901619</v>
      </c>
      <c r="G25" s="147"/>
      <c r="H25" s="147"/>
      <c r="I25" s="146"/>
      <c r="J25" s="147"/>
      <c r="K25" s="146"/>
      <c r="L25" s="146"/>
      <c r="M25" s="369">
        <f>F25-'Điều Trị TT1'!F25</f>
        <v>0</v>
      </c>
      <c r="N25" s="135"/>
    </row>
    <row r="26" spans="1:14" s="667" customFormat="1" ht="20.25" customHeight="1">
      <c r="A26" s="143">
        <v>7</v>
      </c>
      <c r="B26" s="26" t="s">
        <v>52</v>
      </c>
      <c r="C26" s="144" t="s">
        <v>102</v>
      </c>
      <c r="D26" s="145" t="s">
        <v>143</v>
      </c>
      <c r="E26" s="316">
        <f t="shared" ref="E26:E27" si="3">F26</f>
        <v>6190950</v>
      </c>
      <c r="F26" s="274">
        <v>6190950</v>
      </c>
      <c r="G26" s="147"/>
      <c r="H26" s="147"/>
      <c r="I26" s="146"/>
      <c r="J26" s="147"/>
      <c r="K26" s="146"/>
      <c r="L26" s="146"/>
      <c r="M26" s="369">
        <f>F26-'Điều Trị TT1'!F26</f>
        <v>0</v>
      </c>
      <c r="N26" s="135"/>
    </row>
    <row r="27" spans="1:14" s="12" customFormat="1" ht="20.25" customHeight="1">
      <c r="A27" s="143">
        <v>8</v>
      </c>
      <c r="B27" s="314" t="s">
        <v>661</v>
      </c>
      <c r="C27" s="42">
        <v>5495215030389</v>
      </c>
      <c r="D27" s="142" t="s">
        <v>143</v>
      </c>
      <c r="E27" s="44">
        <f t="shared" si="3"/>
        <v>4927281</v>
      </c>
      <c r="F27" s="43">
        <v>4927281</v>
      </c>
      <c r="G27" s="43"/>
      <c r="H27" s="43"/>
      <c r="I27" s="44"/>
      <c r="J27" s="43"/>
      <c r="K27" s="44"/>
      <c r="L27" s="44"/>
      <c r="M27" s="429">
        <f>F27</f>
        <v>4927281</v>
      </c>
      <c r="N27" s="11"/>
    </row>
    <row r="28" spans="1:14" s="12" customFormat="1" ht="20.25" customHeight="1">
      <c r="A28" s="143">
        <v>9</v>
      </c>
      <c r="B28" s="314" t="s">
        <v>672</v>
      </c>
      <c r="C28" s="42">
        <v>5495215033329</v>
      </c>
      <c r="D28" s="142" t="s">
        <v>143</v>
      </c>
      <c r="E28" s="44">
        <f t="shared" si="2"/>
        <v>4010372</v>
      </c>
      <c r="F28" s="43">
        <v>4010372</v>
      </c>
      <c r="G28" s="43"/>
      <c r="H28" s="43"/>
      <c r="I28" s="44"/>
      <c r="J28" s="43"/>
      <c r="K28" s="44"/>
      <c r="L28" s="44"/>
      <c r="M28" s="429">
        <f>F28</f>
        <v>4010372</v>
      </c>
      <c r="N28" s="11"/>
    </row>
    <row r="29" spans="1:14" s="12" customFormat="1" ht="20.25" customHeight="1">
      <c r="A29" s="143">
        <v>10</v>
      </c>
      <c r="B29" s="314" t="s">
        <v>235</v>
      </c>
      <c r="C29" s="42" t="s">
        <v>305</v>
      </c>
      <c r="D29" s="142" t="s">
        <v>143</v>
      </c>
      <c r="E29" s="44">
        <f t="shared" si="2"/>
        <v>8667479</v>
      </c>
      <c r="F29" s="43">
        <v>8667479</v>
      </c>
      <c r="G29" s="43"/>
      <c r="H29" s="43"/>
      <c r="I29" s="44"/>
      <c r="J29" s="43"/>
      <c r="K29" s="44"/>
      <c r="L29" s="44"/>
      <c r="M29" s="369">
        <f>F29-'Điều Trị TT1'!F27</f>
        <v>447000</v>
      </c>
      <c r="N29" s="11"/>
    </row>
    <row r="30" spans="1:14" s="12" customFormat="1" ht="20.25" customHeight="1">
      <c r="A30" s="143">
        <v>11</v>
      </c>
      <c r="B30" s="314" t="s">
        <v>53</v>
      </c>
      <c r="C30" s="42" t="s">
        <v>103</v>
      </c>
      <c r="D30" s="142" t="s">
        <v>143</v>
      </c>
      <c r="E30" s="44">
        <f t="shared" si="2"/>
        <v>8686888</v>
      </c>
      <c r="F30" s="43">
        <v>8686888</v>
      </c>
      <c r="G30" s="43"/>
      <c r="H30" s="43"/>
      <c r="I30" s="44"/>
      <c r="J30" s="43"/>
      <c r="K30" s="44"/>
      <c r="L30" s="44"/>
      <c r="M30" s="369">
        <f>F30-'Điều Trị TT1'!F28</f>
        <v>8686888</v>
      </c>
      <c r="N30" s="11"/>
    </row>
    <row r="31" spans="1:14" s="645" customFormat="1" ht="20.25" customHeight="1">
      <c r="A31" s="143">
        <v>12</v>
      </c>
      <c r="B31" s="26" t="s">
        <v>54</v>
      </c>
      <c r="C31" s="144" t="s">
        <v>104</v>
      </c>
      <c r="D31" s="145" t="s">
        <v>143</v>
      </c>
      <c r="E31" s="316">
        <f t="shared" si="2"/>
        <v>7437931</v>
      </c>
      <c r="F31" s="274">
        <v>7437931</v>
      </c>
      <c r="G31" s="147"/>
      <c r="H31" s="147"/>
      <c r="I31" s="146"/>
      <c r="J31" s="147"/>
      <c r="K31" s="146"/>
      <c r="L31" s="146"/>
      <c r="M31" s="369">
        <f>F31-'Điều Trị TT1'!F29</f>
        <v>596000</v>
      </c>
      <c r="N31" s="135"/>
    </row>
    <row r="32" spans="1:14" s="645" customFormat="1" ht="20.25" customHeight="1">
      <c r="A32" s="143">
        <v>13</v>
      </c>
      <c r="B32" s="26" t="s">
        <v>56</v>
      </c>
      <c r="C32" s="144" t="s">
        <v>106</v>
      </c>
      <c r="D32" s="145" t="s">
        <v>143</v>
      </c>
      <c r="E32" s="316">
        <f t="shared" si="2"/>
        <v>6546390</v>
      </c>
      <c r="F32" s="274">
        <f>6546390</f>
        <v>6546390</v>
      </c>
      <c r="G32" s="147"/>
      <c r="H32" s="147"/>
      <c r="I32" s="146"/>
      <c r="J32" s="147"/>
      <c r="K32" s="146"/>
      <c r="L32" s="146"/>
      <c r="M32" s="369">
        <f>F32-'Điều Trị TT1'!F30</f>
        <v>0</v>
      </c>
      <c r="N32" s="135"/>
    </row>
    <row r="33" spans="1:14" s="12" customFormat="1" ht="20.25" customHeight="1">
      <c r="A33" s="143">
        <v>14</v>
      </c>
      <c r="B33" s="96" t="s">
        <v>591</v>
      </c>
      <c r="C33" s="95" t="s">
        <v>596</v>
      </c>
      <c r="D33" s="142" t="s">
        <v>143</v>
      </c>
      <c r="E33" s="44">
        <f t="shared" si="2"/>
        <v>5672281</v>
      </c>
      <c r="F33" s="43">
        <v>5672281</v>
      </c>
      <c r="G33" s="43"/>
      <c r="H33" s="43"/>
      <c r="I33" s="44"/>
      <c r="J33" s="43"/>
      <c r="K33" s="44"/>
      <c r="L33" s="44"/>
      <c r="M33" s="369">
        <f>F33-'Điều Trị TT1'!F31</f>
        <v>0</v>
      </c>
      <c r="N33" s="11"/>
    </row>
    <row r="34" spans="1:14" s="12" customFormat="1" ht="20.25" customHeight="1">
      <c r="A34" s="143">
        <v>15</v>
      </c>
      <c r="B34" s="114" t="s">
        <v>673</v>
      </c>
      <c r="C34" s="95" t="s">
        <v>675</v>
      </c>
      <c r="D34" s="39" t="s">
        <v>143</v>
      </c>
      <c r="E34" s="316">
        <f t="shared" si="2"/>
        <v>3638021</v>
      </c>
      <c r="F34" s="274">
        <v>3638021</v>
      </c>
      <c r="G34" s="43"/>
      <c r="H34" s="43"/>
      <c r="I34" s="44"/>
      <c r="J34" s="43"/>
      <c r="K34" s="44"/>
      <c r="L34" s="44"/>
      <c r="M34" s="369">
        <f>F34-'Điều Trị TT1'!F32</f>
        <v>0</v>
      </c>
      <c r="N34" s="11"/>
    </row>
    <row r="35" spans="1:14" s="12" customFormat="1" ht="20.25" customHeight="1">
      <c r="A35" s="143">
        <v>16</v>
      </c>
      <c r="B35" s="26" t="s">
        <v>735</v>
      </c>
      <c r="C35" s="144">
        <v>5495215033437</v>
      </c>
      <c r="D35" s="39" t="s">
        <v>143</v>
      </c>
      <c r="E35" s="316">
        <f>F35</f>
        <v>3265670</v>
      </c>
      <c r="F35" s="274">
        <v>3265670</v>
      </c>
      <c r="G35" s="43"/>
      <c r="H35" s="43"/>
      <c r="I35" s="44"/>
      <c r="J35" s="43"/>
      <c r="K35" s="44"/>
      <c r="L35" s="44"/>
      <c r="M35" s="369">
        <f>F35-'Điều Trị TT1'!F33</f>
        <v>0</v>
      </c>
      <c r="N35" s="11"/>
    </row>
    <row r="36" spans="1:14" s="12" customFormat="1" ht="20.25" customHeight="1">
      <c r="A36" s="143">
        <v>17</v>
      </c>
      <c r="B36" s="114" t="s">
        <v>622</v>
      </c>
      <c r="C36" s="95" t="s">
        <v>623</v>
      </c>
      <c r="D36" s="39" t="s">
        <v>143</v>
      </c>
      <c r="E36" s="316">
        <f>F36</f>
        <v>4927281</v>
      </c>
      <c r="F36" s="43">
        <v>4927281</v>
      </c>
      <c r="G36" s="43"/>
      <c r="H36" s="43"/>
      <c r="I36" s="44"/>
      <c r="J36" s="43"/>
      <c r="K36" s="44"/>
      <c r="L36" s="44"/>
      <c r="M36" s="369">
        <f>F36-'Điều Trị TT1'!F34</f>
        <v>0</v>
      </c>
      <c r="N36" s="11"/>
    </row>
    <row r="37" spans="1:14" s="12" customFormat="1" ht="20.25" customHeight="1">
      <c r="A37" s="143">
        <v>18</v>
      </c>
      <c r="B37" s="114" t="s">
        <v>654</v>
      </c>
      <c r="C37" s="95" t="s">
        <v>655</v>
      </c>
      <c r="D37" s="39" t="s">
        <v>143</v>
      </c>
      <c r="E37" s="316">
        <f>F37</f>
        <v>4010372</v>
      </c>
      <c r="F37" s="43">
        <v>4010372</v>
      </c>
      <c r="G37" s="43"/>
      <c r="H37" s="43"/>
      <c r="I37" s="44"/>
      <c r="J37" s="43"/>
      <c r="K37" s="44"/>
      <c r="L37" s="44"/>
      <c r="M37" s="369">
        <f>F37</f>
        <v>4010372</v>
      </c>
      <c r="N37" s="11"/>
    </row>
    <row r="38" spans="1:14" s="12" customFormat="1" ht="20.25" customHeight="1">
      <c r="A38" s="143">
        <v>19</v>
      </c>
      <c r="B38" s="26" t="s">
        <v>49</v>
      </c>
      <c r="C38" s="144" t="s">
        <v>99</v>
      </c>
      <c r="D38" s="145" t="s">
        <v>143</v>
      </c>
      <c r="E38" s="316">
        <f t="shared" si="2"/>
        <v>10711983</v>
      </c>
      <c r="F38" s="274">
        <v>10711983</v>
      </c>
      <c r="G38" s="43"/>
      <c r="H38" s="43"/>
      <c r="I38" s="44"/>
      <c r="J38" s="43"/>
      <c r="K38" s="44"/>
      <c r="L38" s="44"/>
      <c r="M38" s="369">
        <f>F38-'Điều Trị TT1'!F35</f>
        <v>0</v>
      </c>
      <c r="N38" s="11"/>
    </row>
    <row r="39" spans="1:14" s="645" customFormat="1" ht="20.25" customHeight="1">
      <c r="A39" s="143">
        <v>20</v>
      </c>
      <c r="B39" s="96" t="s">
        <v>60</v>
      </c>
      <c r="C39" s="95" t="s">
        <v>110</v>
      </c>
      <c r="D39" s="145" t="s">
        <v>143</v>
      </c>
      <c r="E39" s="316">
        <f t="shared" si="2"/>
        <v>4540106</v>
      </c>
      <c r="F39" s="274">
        <v>4540106</v>
      </c>
      <c r="G39" s="147"/>
      <c r="H39" s="147"/>
      <c r="I39" s="146"/>
      <c r="J39" s="147"/>
      <c r="K39" s="146"/>
      <c r="L39" s="146"/>
      <c r="M39" s="369">
        <f>F39-'Điều Trị TT1'!F36</f>
        <v>0</v>
      </c>
      <c r="N39" s="135"/>
    </row>
    <row r="40" spans="1:14" s="645" customFormat="1" ht="20.25" customHeight="1">
      <c r="A40" s="143">
        <v>21</v>
      </c>
      <c r="B40" s="26" t="s">
        <v>58</v>
      </c>
      <c r="C40" s="144" t="s">
        <v>108</v>
      </c>
      <c r="D40" s="145" t="s">
        <v>143</v>
      </c>
      <c r="E40" s="316">
        <f t="shared" si="2"/>
        <v>8625014</v>
      </c>
      <c r="F40" s="274">
        <v>8625014</v>
      </c>
      <c r="G40" s="147"/>
      <c r="H40" s="147"/>
      <c r="I40" s="146"/>
      <c r="J40" s="147"/>
      <c r="K40" s="146"/>
      <c r="L40" s="146"/>
      <c r="M40" s="369">
        <f>F40-'Điều Trị TT1'!F37</f>
        <v>0</v>
      </c>
      <c r="N40" s="135"/>
    </row>
    <row r="41" spans="1:14" s="12" customFormat="1" ht="20.25" customHeight="1">
      <c r="A41" s="143">
        <v>22</v>
      </c>
      <c r="B41" s="314" t="s">
        <v>59</v>
      </c>
      <c r="C41" s="42" t="s">
        <v>109</v>
      </c>
      <c r="D41" s="142" t="s">
        <v>143</v>
      </c>
      <c r="E41" s="44">
        <f t="shared" si="2"/>
        <v>6190950</v>
      </c>
      <c r="F41" s="43">
        <v>6190950</v>
      </c>
      <c r="G41" s="43"/>
      <c r="H41" s="43"/>
      <c r="I41" s="44"/>
      <c r="J41" s="43"/>
      <c r="K41" s="44"/>
      <c r="L41" s="44"/>
      <c r="M41" s="369">
        <f>F41-'Điều Trị TT1'!F38</f>
        <v>0</v>
      </c>
      <c r="N41" s="11"/>
    </row>
    <row r="42" spans="1:14" s="645" customFormat="1" ht="20.25" customHeight="1">
      <c r="A42" s="143">
        <v>23</v>
      </c>
      <c r="B42" s="26" t="s">
        <v>563</v>
      </c>
      <c r="C42" s="144">
        <v>5495205012837</v>
      </c>
      <c r="D42" s="145" t="s">
        <v>143</v>
      </c>
      <c r="E42" s="316">
        <f t="shared" si="2"/>
        <v>6155116</v>
      </c>
      <c r="F42" s="274">
        <v>6155116</v>
      </c>
      <c r="G42" s="147"/>
      <c r="H42" s="147"/>
      <c r="I42" s="146"/>
      <c r="J42" s="147"/>
      <c r="K42" s="146"/>
      <c r="L42" s="146"/>
      <c r="M42" s="369">
        <f>F42-'Điều Trị TT1'!F39</f>
        <v>0</v>
      </c>
      <c r="N42" s="135"/>
    </row>
    <row r="43" spans="1:14" s="645" customFormat="1" ht="20.25" customHeight="1">
      <c r="A43" s="143">
        <v>24</v>
      </c>
      <c r="B43" s="26" t="s">
        <v>61</v>
      </c>
      <c r="C43" s="144" t="s">
        <v>111</v>
      </c>
      <c r="D43" s="145" t="s">
        <v>143</v>
      </c>
      <c r="E43" s="316">
        <f t="shared" si="2"/>
        <v>6305829</v>
      </c>
      <c r="F43" s="274">
        <v>6305829</v>
      </c>
      <c r="G43" s="147"/>
      <c r="H43" s="147"/>
      <c r="I43" s="146"/>
      <c r="J43" s="147"/>
      <c r="K43" s="146"/>
      <c r="L43" s="146"/>
      <c r="M43" s="369">
        <f>F43-'Điều Trị TT1'!F40</f>
        <v>0</v>
      </c>
      <c r="N43" s="135"/>
    </row>
    <row r="44" spans="1:14" s="12" customFormat="1" ht="20.25" customHeight="1">
      <c r="A44" s="143">
        <v>25</v>
      </c>
      <c r="B44" s="314" t="s">
        <v>62</v>
      </c>
      <c r="C44" s="42" t="s">
        <v>112</v>
      </c>
      <c r="D44" s="142" t="s">
        <v>143</v>
      </c>
      <c r="E44" s="44">
        <f t="shared" si="2"/>
        <v>5654848</v>
      </c>
      <c r="F44" s="43">
        <v>5654848</v>
      </c>
      <c r="G44" s="43"/>
      <c r="H44" s="43"/>
      <c r="I44" s="44"/>
      <c r="J44" s="43"/>
      <c r="K44" s="44"/>
      <c r="L44" s="44"/>
      <c r="M44" s="369">
        <f>F44-'Điều Trị TT1'!F41</f>
        <v>0</v>
      </c>
      <c r="N44" s="11"/>
    </row>
    <row r="45" spans="1:14" s="645" customFormat="1" ht="20.25" customHeight="1">
      <c r="A45" s="143">
        <v>26</v>
      </c>
      <c r="B45" s="26" t="s">
        <v>64</v>
      </c>
      <c r="C45" s="144" t="s">
        <v>114</v>
      </c>
      <c r="D45" s="145" t="s">
        <v>143</v>
      </c>
      <c r="E45" s="316">
        <f t="shared" si="2"/>
        <v>6841931</v>
      </c>
      <c r="F45" s="274">
        <v>6841931</v>
      </c>
      <c r="G45" s="147"/>
      <c r="H45" s="147"/>
      <c r="I45" s="146"/>
      <c r="J45" s="147"/>
      <c r="K45" s="146"/>
      <c r="L45" s="146"/>
      <c r="M45" s="369">
        <f>F45-'Điều Trị TT1'!F42</f>
        <v>0</v>
      </c>
      <c r="N45" s="135"/>
    </row>
    <row r="46" spans="1:14" s="645" customFormat="1" ht="20.25" customHeight="1">
      <c r="A46" s="143">
        <v>27</v>
      </c>
      <c r="B46" s="26" t="s">
        <v>67</v>
      </c>
      <c r="C46" s="144" t="s">
        <v>117</v>
      </c>
      <c r="D46" s="145" t="s">
        <v>143</v>
      </c>
      <c r="E46" s="316">
        <f t="shared" si="2"/>
        <v>6841931</v>
      </c>
      <c r="F46" s="274">
        <f>6841931</f>
        <v>6841931</v>
      </c>
      <c r="G46" s="147"/>
      <c r="H46" s="147"/>
      <c r="I46" s="146"/>
      <c r="J46" s="147"/>
      <c r="K46" s="146"/>
      <c r="L46" s="146"/>
      <c r="M46" s="369">
        <f>F46-'Điều Trị TT1'!F43</f>
        <v>0</v>
      </c>
      <c r="N46" s="135"/>
    </row>
    <row r="47" spans="1:14" s="645" customFormat="1" ht="20.25" customHeight="1">
      <c r="A47" s="143">
        <v>28</v>
      </c>
      <c r="B47" s="26" t="s">
        <v>68</v>
      </c>
      <c r="C47" s="144" t="s">
        <v>118</v>
      </c>
      <c r="D47" s="145" t="s">
        <v>143</v>
      </c>
      <c r="E47" s="316">
        <f t="shared" si="2"/>
        <v>10747817</v>
      </c>
      <c r="F47" s="274">
        <v>10747817</v>
      </c>
      <c r="G47" s="147"/>
      <c r="H47" s="147"/>
      <c r="I47" s="146"/>
      <c r="J47" s="147"/>
      <c r="K47" s="146"/>
      <c r="L47" s="146"/>
      <c r="M47" s="369">
        <f>F47-'Điều Trị TT1'!F44</f>
        <v>0</v>
      </c>
      <c r="N47" s="135"/>
    </row>
    <row r="48" spans="1:14" s="645" customFormat="1" ht="20.25" customHeight="1">
      <c r="A48" s="143">
        <v>29</v>
      </c>
      <c r="B48" s="26" t="s">
        <v>69</v>
      </c>
      <c r="C48" s="144" t="s">
        <v>119</v>
      </c>
      <c r="D48" s="145" t="s">
        <v>143</v>
      </c>
      <c r="E48" s="316">
        <f t="shared" si="2"/>
        <v>7263154</v>
      </c>
      <c r="F48" s="274">
        <v>7263154</v>
      </c>
      <c r="G48" s="147"/>
      <c r="H48" s="147"/>
      <c r="I48" s="146"/>
      <c r="J48" s="147"/>
      <c r="K48" s="146"/>
      <c r="L48" s="146"/>
      <c r="M48" s="369">
        <f>F48-'Điều Trị TT1'!F45</f>
        <v>0</v>
      </c>
      <c r="N48" s="135"/>
    </row>
    <row r="49" spans="1:16" s="645" customFormat="1" ht="20.25" customHeight="1">
      <c r="A49" s="143">
        <v>30</v>
      </c>
      <c r="B49" s="26" t="s">
        <v>70</v>
      </c>
      <c r="C49" s="144" t="s">
        <v>120</v>
      </c>
      <c r="D49" s="145" t="s">
        <v>143</v>
      </c>
      <c r="E49" s="316">
        <f t="shared" si="2"/>
        <v>7454619</v>
      </c>
      <c r="F49" s="274">
        <v>7454619</v>
      </c>
      <c r="G49" s="147"/>
      <c r="H49" s="147"/>
      <c r="I49" s="146"/>
      <c r="J49" s="147"/>
      <c r="K49" s="146"/>
      <c r="L49" s="146"/>
      <c r="M49" s="369">
        <f>F49-'Điều Trị TT1'!F46</f>
        <v>0</v>
      </c>
      <c r="N49" s="135"/>
    </row>
    <row r="50" spans="1:16" s="667" customFormat="1" ht="20.25" customHeight="1">
      <c r="A50" s="143">
        <v>31</v>
      </c>
      <c r="B50" s="26" t="s">
        <v>750</v>
      </c>
      <c r="C50" s="144">
        <v>5495215033466</v>
      </c>
      <c r="D50" s="145" t="s">
        <v>143</v>
      </c>
      <c r="E50" s="316">
        <f t="shared" si="2"/>
        <v>4010372</v>
      </c>
      <c r="F50" s="274">
        <v>4010372</v>
      </c>
      <c r="G50" s="147"/>
      <c r="H50" s="147"/>
      <c r="I50" s="146"/>
      <c r="J50" s="147"/>
      <c r="K50" s="146"/>
      <c r="L50" s="146"/>
      <c r="M50" s="369">
        <v>0</v>
      </c>
      <c r="N50" s="135"/>
    </row>
    <row r="51" spans="1:16" s="645" customFormat="1" ht="20.25" customHeight="1">
      <c r="A51" s="143">
        <v>32</v>
      </c>
      <c r="B51" s="26" t="s">
        <v>71</v>
      </c>
      <c r="C51" s="144" t="s">
        <v>121</v>
      </c>
      <c r="D51" s="145" t="s">
        <v>143</v>
      </c>
      <c r="E51" s="316">
        <f t="shared" si="2"/>
        <v>0</v>
      </c>
      <c r="F51" s="274">
        <v>0</v>
      </c>
      <c r="G51" s="147"/>
      <c r="H51" s="147"/>
      <c r="I51" s="146"/>
      <c r="J51" s="147"/>
      <c r="K51" s="146"/>
      <c r="L51" s="146"/>
      <c r="M51" s="369">
        <f>F51-'Điều Trị TT1'!F48</f>
        <v>-4774109</v>
      </c>
      <c r="N51" s="135"/>
    </row>
    <row r="52" spans="1:16" s="645" customFormat="1" ht="20.25" customHeight="1">
      <c r="A52" s="143">
        <v>33</v>
      </c>
      <c r="B52" s="26" t="s">
        <v>73</v>
      </c>
      <c r="C52" s="144" t="s">
        <v>123</v>
      </c>
      <c r="D52" s="145" t="s">
        <v>143</v>
      </c>
      <c r="E52" s="316">
        <f t="shared" si="2"/>
        <v>9637018</v>
      </c>
      <c r="F52" s="274">
        <f>9637018</f>
        <v>9637018</v>
      </c>
      <c r="G52" s="147"/>
      <c r="H52" s="147"/>
      <c r="I52" s="146"/>
      <c r="J52" s="147"/>
      <c r="K52" s="146"/>
      <c r="L52" s="146"/>
      <c r="M52" s="369">
        <f>F52-'Điều Trị TT1'!F49</f>
        <v>0</v>
      </c>
      <c r="N52" s="135"/>
    </row>
    <row r="53" spans="1:16" s="645" customFormat="1" ht="20.25" customHeight="1">
      <c r="A53" s="143">
        <v>34</v>
      </c>
      <c r="B53" s="26" t="s">
        <v>74</v>
      </c>
      <c r="C53" s="144" t="s">
        <v>124</v>
      </c>
      <c r="D53" s="145" t="s">
        <v>143</v>
      </c>
      <c r="E53" s="316">
        <f t="shared" si="2"/>
        <v>8609153</v>
      </c>
      <c r="F53" s="274">
        <v>8609153</v>
      </c>
      <c r="G53" s="147"/>
      <c r="H53" s="147"/>
      <c r="I53" s="146"/>
      <c r="J53" s="147"/>
      <c r="K53" s="146"/>
      <c r="L53" s="146"/>
      <c r="M53" s="369">
        <f>F53-'Điều Trị TT1'!F50</f>
        <v>0</v>
      </c>
      <c r="N53" s="135"/>
    </row>
    <row r="54" spans="1:16" s="645" customFormat="1" ht="20.25" customHeight="1">
      <c r="A54" s="143">
        <v>35</v>
      </c>
      <c r="B54" s="26" t="s">
        <v>75</v>
      </c>
      <c r="C54" s="144" t="s">
        <v>125</v>
      </c>
      <c r="D54" s="145" t="s">
        <v>143</v>
      </c>
      <c r="E54" s="316">
        <f t="shared" si="2"/>
        <v>7139932</v>
      </c>
      <c r="F54" s="274">
        <v>7139932</v>
      </c>
      <c r="G54" s="147"/>
      <c r="H54" s="147"/>
      <c r="I54" s="146"/>
      <c r="J54" s="147"/>
      <c r="K54" s="146"/>
      <c r="L54" s="146"/>
      <c r="M54" s="369">
        <f>F54-'Điều Trị TT1'!F51</f>
        <v>0</v>
      </c>
      <c r="N54" s="135"/>
    </row>
    <row r="55" spans="1:16" s="645" customFormat="1" ht="20.25" customHeight="1">
      <c r="A55" s="143">
        <v>36</v>
      </c>
      <c r="B55" s="114" t="s">
        <v>562</v>
      </c>
      <c r="C55" s="95" t="s">
        <v>566</v>
      </c>
      <c r="D55" s="145" t="s">
        <v>143</v>
      </c>
      <c r="E55" s="316">
        <f t="shared" si="2"/>
        <v>4927281</v>
      </c>
      <c r="F55" s="274">
        <v>4927281</v>
      </c>
      <c r="G55" s="147"/>
      <c r="H55" s="147"/>
      <c r="I55" s="146"/>
      <c r="J55" s="147"/>
      <c r="K55" s="146"/>
      <c r="L55" s="146"/>
      <c r="M55" s="369">
        <f>F55-'Điều Trị TT1'!F52</f>
        <v>0</v>
      </c>
      <c r="N55" s="135"/>
    </row>
    <row r="56" spans="1:16" s="645" customFormat="1" ht="20.25" customHeight="1">
      <c r="A56" s="143">
        <v>37</v>
      </c>
      <c r="B56" s="26" t="s">
        <v>76</v>
      </c>
      <c r="C56" s="144" t="s">
        <v>126</v>
      </c>
      <c r="D56" s="145" t="s">
        <v>143</v>
      </c>
      <c r="E56" s="316">
        <f t="shared" si="2"/>
        <v>12178061</v>
      </c>
      <c r="F56" s="274">
        <v>12178061</v>
      </c>
      <c r="G56" s="147"/>
      <c r="H56" s="147"/>
      <c r="I56" s="146"/>
      <c r="J56" s="147"/>
      <c r="K56" s="146"/>
      <c r="L56" s="146"/>
      <c r="M56" s="369">
        <f>F56-'Điều Trị TT1'!F53</f>
        <v>0</v>
      </c>
      <c r="N56" s="135"/>
    </row>
    <row r="57" spans="1:16" s="645" customFormat="1" ht="20.25" customHeight="1">
      <c r="A57" s="143">
        <v>38</v>
      </c>
      <c r="B57" s="26" t="s">
        <v>77</v>
      </c>
      <c r="C57" s="144" t="s">
        <v>127</v>
      </c>
      <c r="D57" s="145" t="s">
        <v>143</v>
      </c>
      <c r="E57" s="316">
        <f t="shared" si="2"/>
        <v>8901409</v>
      </c>
      <c r="F57" s="274">
        <v>8901409</v>
      </c>
      <c r="G57" s="147"/>
      <c r="H57" s="147"/>
      <c r="I57" s="146"/>
      <c r="J57" s="147"/>
      <c r="K57" s="146"/>
      <c r="L57" s="146"/>
      <c r="M57" s="369">
        <f>F57-'Điều Trị TT1'!F54</f>
        <v>0</v>
      </c>
      <c r="N57" s="135"/>
    </row>
    <row r="58" spans="1:16" s="645" customFormat="1" ht="20.25" customHeight="1">
      <c r="A58" s="143">
        <v>39</v>
      </c>
      <c r="B58" s="26" t="s">
        <v>78</v>
      </c>
      <c r="C58" s="144" t="s">
        <v>128</v>
      </c>
      <c r="D58" s="145" t="s">
        <v>143</v>
      </c>
      <c r="E58" s="316">
        <f t="shared" si="2"/>
        <v>7695180</v>
      </c>
      <c r="F58" s="274">
        <v>7695180</v>
      </c>
      <c r="G58" s="147"/>
      <c r="H58" s="147"/>
      <c r="I58" s="146"/>
      <c r="J58" s="147"/>
      <c r="K58" s="146"/>
      <c r="L58" s="146"/>
      <c r="M58" s="369">
        <f>F58-'Điều Trị TT1'!F55</f>
        <v>0</v>
      </c>
      <c r="N58" s="135"/>
    </row>
    <row r="59" spans="1:16" s="645" customFormat="1" ht="20.25" customHeight="1">
      <c r="A59" s="143">
        <v>40</v>
      </c>
      <c r="B59" s="26" t="s">
        <v>80</v>
      </c>
      <c r="C59" s="144" t="s">
        <v>130</v>
      </c>
      <c r="D59" s="145" t="s">
        <v>143</v>
      </c>
      <c r="E59" s="316">
        <f t="shared" si="2"/>
        <v>6546390</v>
      </c>
      <c r="F59" s="274">
        <v>6546390</v>
      </c>
      <c r="G59" s="147"/>
      <c r="H59" s="147"/>
      <c r="I59" s="146"/>
      <c r="J59" s="147"/>
      <c r="K59" s="146"/>
      <c r="L59" s="146"/>
      <c r="M59" s="369">
        <f>F59-'Điều Trị TT1'!F56</f>
        <v>0</v>
      </c>
      <c r="N59" s="135"/>
    </row>
    <row r="60" spans="1:16" s="645" customFormat="1" ht="20.25" customHeight="1">
      <c r="A60" s="143">
        <v>41</v>
      </c>
      <c r="B60" s="26" t="s">
        <v>81</v>
      </c>
      <c r="C60" s="144" t="s">
        <v>131</v>
      </c>
      <c r="D60" s="145" t="s">
        <v>143</v>
      </c>
      <c r="E60" s="316">
        <f t="shared" si="2"/>
        <v>5952848</v>
      </c>
      <c r="F60" s="274">
        <v>5952848</v>
      </c>
      <c r="G60" s="147"/>
      <c r="H60" s="147"/>
      <c r="I60" s="146"/>
      <c r="J60" s="147"/>
      <c r="K60" s="146"/>
      <c r="L60" s="146"/>
      <c r="M60" s="369">
        <f>F60-'Điều Trị TT1'!F57</f>
        <v>0</v>
      </c>
      <c r="N60" s="135"/>
    </row>
    <row r="61" spans="1:16" s="645" customFormat="1" ht="20.25" customHeight="1">
      <c r="A61" s="143">
        <v>42</v>
      </c>
      <c r="B61" s="26" t="s">
        <v>83</v>
      </c>
      <c r="C61" s="144" t="s">
        <v>133</v>
      </c>
      <c r="D61" s="145" t="s">
        <v>143</v>
      </c>
      <c r="E61" s="316">
        <f t="shared" si="2"/>
        <v>7733473</v>
      </c>
      <c r="F61" s="274">
        <v>7733473</v>
      </c>
      <c r="G61" s="147"/>
      <c r="H61" s="147"/>
      <c r="I61" s="146"/>
      <c r="J61" s="147"/>
      <c r="K61" s="146"/>
      <c r="L61" s="146"/>
      <c r="M61" s="369">
        <f>F61-'Điều Trị TT1'!F58</f>
        <v>0</v>
      </c>
      <c r="N61" s="135"/>
    </row>
    <row r="62" spans="1:16" s="645" customFormat="1" ht="21.75" customHeight="1">
      <c r="A62" s="143">
        <v>43</v>
      </c>
      <c r="B62" s="96" t="s">
        <v>237</v>
      </c>
      <c r="C62" s="95" t="s">
        <v>307</v>
      </c>
      <c r="D62" s="145" t="s">
        <v>143</v>
      </c>
      <c r="E62" s="146">
        <f>F62</f>
        <v>8029014</v>
      </c>
      <c r="F62" s="271">
        <v>8029014</v>
      </c>
      <c r="G62" s="94"/>
      <c r="H62" s="94"/>
      <c r="I62" s="147"/>
      <c r="J62" s="147"/>
      <c r="K62" s="146"/>
      <c r="L62" s="147"/>
      <c r="M62" s="369">
        <f>F62-'Điều Trị TT1'!F59</f>
        <v>0</v>
      </c>
      <c r="N62" s="135"/>
      <c r="P62" s="135"/>
    </row>
    <row r="63" spans="1:16" s="645" customFormat="1" ht="21.75" customHeight="1">
      <c r="A63" s="143">
        <v>44</v>
      </c>
      <c r="B63" s="114" t="s">
        <v>620</v>
      </c>
      <c r="C63" s="95" t="s">
        <v>621</v>
      </c>
      <c r="D63" s="39" t="s">
        <v>143</v>
      </c>
      <c r="E63" s="146">
        <f>F63</f>
        <v>4927281</v>
      </c>
      <c r="F63" s="271">
        <v>4927281</v>
      </c>
      <c r="G63" s="94"/>
      <c r="H63" s="94"/>
      <c r="I63" s="147"/>
      <c r="J63" s="147"/>
      <c r="K63" s="146"/>
      <c r="L63" s="147"/>
      <c r="M63" s="369">
        <f>F63-'Điều Trị TT1'!F60</f>
        <v>0</v>
      </c>
      <c r="N63" s="135"/>
      <c r="P63" s="135"/>
    </row>
    <row r="64" spans="1:16" s="645" customFormat="1" ht="20.25" customHeight="1">
      <c r="A64" s="143">
        <v>45</v>
      </c>
      <c r="B64" s="26" t="s">
        <v>84</v>
      </c>
      <c r="C64" s="144" t="s">
        <v>134</v>
      </c>
      <c r="D64" s="145" t="s">
        <v>143</v>
      </c>
      <c r="E64" s="316">
        <f t="shared" si="2"/>
        <v>10294891</v>
      </c>
      <c r="F64" s="274">
        <v>10294891</v>
      </c>
      <c r="G64" s="147"/>
      <c r="H64" s="147"/>
      <c r="I64" s="146"/>
      <c r="J64" s="147"/>
      <c r="K64" s="146"/>
      <c r="L64" s="146"/>
      <c r="M64" s="369">
        <f>F64-'Điều Trị TT1'!F61</f>
        <v>0</v>
      </c>
      <c r="N64" s="135"/>
    </row>
    <row r="65" spans="1:15" s="645" customFormat="1" ht="20.25" customHeight="1">
      <c r="A65" s="143">
        <v>46</v>
      </c>
      <c r="B65" s="26" t="s">
        <v>85</v>
      </c>
      <c r="C65" s="144" t="s">
        <v>135</v>
      </c>
      <c r="D65" s="145" t="s">
        <v>143</v>
      </c>
      <c r="E65" s="316">
        <f t="shared" si="2"/>
        <v>9671560</v>
      </c>
      <c r="F65" s="274">
        <f>9671560</f>
        <v>9671560</v>
      </c>
      <c r="G65" s="147"/>
      <c r="H65" s="147"/>
      <c r="I65" s="146"/>
      <c r="J65" s="147"/>
      <c r="K65" s="146"/>
      <c r="L65" s="146"/>
      <c r="M65" s="369">
        <f>F65-'Điều Trị TT1'!F62</f>
        <v>0</v>
      </c>
      <c r="N65" s="135"/>
    </row>
    <row r="66" spans="1:15" s="645" customFormat="1" ht="20.25" customHeight="1">
      <c r="A66" s="143">
        <v>47</v>
      </c>
      <c r="B66" s="26" t="s">
        <v>86</v>
      </c>
      <c r="C66" s="144" t="s">
        <v>136</v>
      </c>
      <c r="D66" s="145" t="s">
        <v>143</v>
      </c>
      <c r="E66" s="316">
        <f t="shared" si="2"/>
        <v>9205150</v>
      </c>
      <c r="F66" s="274">
        <f>9205150</f>
        <v>9205150</v>
      </c>
      <c r="G66" s="147"/>
      <c r="H66" s="147"/>
      <c r="I66" s="146"/>
      <c r="J66" s="147"/>
      <c r="K66" s="146"/>
      <c r="L66" s="146"/>
      <c r="M66" s="369">
        <f>F66-'Điều Trị TT1'!F63</f>
        <v>0</v>
      </c>
      <c r="N66" s="135"/>
    </row>
    <row r="67" spans="1:15" s="645" customFormat="1" ht="20.25" customHeight="1">
      <c r="A67" s="143">
        <v>48</v>
      </c>
      <c r="B67" s="26" t="s">
        <v>432</v>
      </c>
      <c r="C67" s="144" t="s">
        <v>434</v>
      </c>
      <c r="D67" s="145" t="s">
        <v>143</v>
      </c>
      <c r="E67" s="316">
        <f t="shared" si="2"/>
        <v>5225281</v>
      </c>
      <c r="F67" s="274">
        <v>5225281</v>
      </c>
      <c r="G67" s="147"/>
      <c r="H67" s="147"/>
      <c r="I67" s="146"/>
      <c r="J67" s="147"/>
      <c r="K67" s="146"/>
      <c r="L67" s="146"/>
      <c r="M67" s="369">
        <f>F67-'Điều Trị TT1'!F64</f>
        <v>0</v>
      </c>
      <c r="N67" s="135"/>
    </row>
    <row r="68" spans="1:15" s="645" customFormat="1" ht="20.25" customHeight="1">
      <c r="A68" s="143">
        <v>49</v>
      </c>
      <c r="B68" s="26" t="s">
        <v>433</v>
      </c>
      <c r="C68" s="144" t="s">
        <v>567</v>
      </c>
      <c r="D68" s="145" t="s">
        <v>143</v>
      </c>
      <c r="E68" s="316">
        <f t="shared" si="2"/>
        <v>5489160</v>
      </c>
      <c r="F68" s="274">
        <v>5489160</v>
      </c>
      <c r="G68" s="147"/>
      <c r="H68" s="147"/>
      <c r="I68" s="146"/>
      <c r="J68" s="147"/>
      <c r="K68" s="146"/>
      <c r="L68" s="146"/>
      <c r="M68" s="369">
        <f>F68-'Điều Trị TT1'!F65</f>
        <v>0</v>
      </c>
      <c r="N68" s="135"/>
    </row>
    <row r="69" spans="1:15" s="645" customFormat="1" ht="20.25" customHeight="1">
      <c r="A69" s="143">
        <v>50</v>
      </c>
      <c r="B69" s="114" t="s">
        <v>614</v>
      </c>
      <c r="C69" s="95" t="s">
        <v>613</v>
      </c>
      <c r="D69" s="145" t="s">
        <v>143</v>
      </c>
      <c r="E69" s="316">
        <f t="shared" si="2"/>
        <v>4765765</v>
      </c>
      <c r="F69" s="274">
        <f>4765765</f>
        <v>4765765</v>
      </c>
      <c r="G69" s="147"/>
      <c r="H69" s="147"/>
      <c r="I69" s="146"/>
      <c r="J69" s="147"/>
      <c r="K69" s="146"/>
      <c r="L69" s="146"/>
      <c r="M69" s="369">
        <f>F69-'Điều Trị TT1'!F66</f>
        <v>0</v>
      </c>
      <c r="N69" s="135"/>
    </row>
    <row r="70" spans="1:15" s="645" customFormat="1" ht="20.25" customHeight="1">
      <c r="A70" s="143">
        <v>51</v>
      </c>
      <c r="B70" s="26" t="s">
        <v>88</v>
      </c>
      <c r="C70" s="144" t="s">
        <v>138</v>
      </c>
      <c r="D70" s="145" t="s">
        <v>143</v>
      </c>
      <c r="E70" s="316">
        <f t="shared" si="2"/>
        <v>9931148</v>
      </c>
      <c r="F70" s="274">
        <v>9931148</v>
      </c>
      <c r="G70" s="147"/>
      <c r="H70" s="147"/>
      <c r="I70" s="146"/>
      <c r="J70" s="147"/>
      <c r="K70" s="146"/>
      <c r="L70" s="146"/>
      <c r="M70" s="369">
        <f>F70-'Điều Trị TT1'!F67</f>
        <v>0</v>
      </c>
      <c r="N70" s="135"/>
    </row>
    <row r="71" spans="1:15" s="645" customFormat="1" ht="20.25" customHeight="1">
      <c r="A71" s="143">
        <v>52</v>
      </c>
      <c r="B71" s="26" t="s">
        <v>89</v>
      </c>
      <c r="C71" s="144" t="s">
        <v>139</v>
      </c>
      <c r="D71" s="145" t="s">
        <v>143</v>
      </c>
      <c r="E71" s="316">
        <f t="shared" si="2"/>
        <v>7837549</v>
      </c>
      <c r="F71" s="274">
        <v>7837549</v>
      </c>
      <c r="G71" s="147"/>
      <c r="H71" s="147"/>
      <c r="I71" s="146"/>
      <c r="J71" s="147"/>
      <c r="K71" s="146"/>
      <c r="L71" s="146"/>
      <c r="M71" s="369">
        <f>F71-'Điều Trị TT1'!F68</f>
        <v>0</v>
      </c>
      <c r="N71" s="135"/>
    </row>
    <row r="72" spans="1:15" s="645" customFormat="1" ht="20.25" customHeight="1">
      <c r="A72" s="143">
        <v>53</v>
      </c>
      <c r="B72" s="26" t="s">
        <v>90</v>
      </c>
      <c r="C72" s="144" t="s">
        <v>140</v>
      </c>
      <c r="D72" s="145" t="s">
        <v>143</v>
      </c>
      <c r="E72" s="316">
        <f t="shared" si="2"/>
        <v>6841930</v>
      </c>
      <c r="F72" s="274">
        <v>6841930</v>
      </c>
      <c r="G72" s="147"/>
      <c r="H72" s="147"/>
      <c r="I72" s="146"/>
      <c r="J72" s="147"/>
      <c r="K72" s="146"/>
      <c r="L72" s="146"/>
      <c r="M72" s="369">
        <f>F72-'Điều Trị TT1'!F69</f>
        <v>0</v>
      </c>
      <c r="N72" s="135"/>
    </row>
    <row r="73" spans="1:15" s="645" customFormat="1" ht="20.25" customHeight="1">
      <c r="A73" s="143">
        <v>54</v>
      </c>
      <c r="B73" s="26" t="s">
        <v>91</v>
      </c>
      <c r="C73" s="144" t="s">
        <v>141</v>
      </c>
      <c r="D73" s="145" t="s">
        <v>143</v>
      </c>
      <c r="E73" s="316">
        <f t="shared" si="2"/>
        <v>5559116</v>
      </c>
      <c r="F73" s="274">
        <f>5559116</f>
        <v>5559116</v>
      </c>
      <c r="G73" s="147"/>
      <c r="H73" s="147"/>
      <c r="I73" s="146"/>
      <c r="J73" s="147"/>
      <c r="K73" s="146"/>
      <c r="L73" s="146"/>
      <c r="M73" s="369">
        <f>F73-'Điều Trị TT1'!F70</f>
        <v>0</v>
      </c>
      <c r="N73" s="135"/>
    </row>
    <row r="74" spans="1:15" s="645" customFormat="1" ht="20.25" customHeight="1">
      <c r="A74" s="143">
        <v>55</v>
      </c>
      <c r="B74" s="26" t="s">
        <v>92</v>
      </c>
      <c r="C74" s="144" t="s">
        <v>142</v>
      </c>
      <c r="D74" s="145" t="s">
        <v>143</v>
      </c>
      <c r="E74" s="316">
        <f t="shared" si="2"/>
        <v>6841930</v>
      </c>
      <c r="F74" s="274">
        <v>6841930</v>
      </c>
      <c r="G74" s="147"/>
      <c r="H74" s="147"/>
      <c r="I74" s="146"/>
      <c r="J74" s="147"/>
      <c r="K74" s="146"/>
      <c r="L74" s="146"/>
      <c r="M74" s="369">
        <f>F74-'Điều Trị TT1'!F71</f>
        <v>0</v>
      </c>
      <c r="N74" s="135"/>
    </row>
    <row r="75" spans="1:15" s="645" customFormat="1" ht="20.25" customHeight="1">
      <c r="A75" s="143">
        <v>56</v>
      </c>
      <c r="B75" s="26" t="s">
        <v>82</v>
      </c>
      <c r="C75" s="144" t="s">
        <v>132</v>
      </c>
      <c r="D75" s="39" t="s">
        <v>143</v>
      </c>
      <c r="E75" s="316">
        <f t="shared" si="2"/>
        <v>4010373</v>
      </c>
      <c r="F75" s="274">
        <v>4010373</v>
      </c>
      <c r="G75" s="147"/>
      <c r="H75" s="147"/>
      <c r="I75" s="146"/>
      <c r="J75" s="147"/>
      <c r="K75" s="146"/>
      <c r="L75" s="146"/>
      <c r="M75" s="369">
        <f>F75-'Điều Trị TT1'!F72</f>
        <v>0</v>
      </c>
      <c r="N75" s="135"/>
    </row>
    <row r="76" spans="1:15" ht="18.75" customHeight="1">
      <c r="A76" s="143"/>
      <c r="B76" s="866" t="s">
        <v>378</v>
      </c>
      <c r="C76" s="867"/>
      <c r="D76" s="868"/>
      <c r="E76" s="46">
        <v>0</v>
      </c>
      <c r="F76" s="46"/>
      <c r="G76" s="46"/>
      <c r="H76" s="46"/>
      <c r="I76" s="46"/>
      <c r="J76" s="46"/>
      <c r="K76" s="46"/>
      <c r="L76" s="46"/>
      <c r="M76" s="439"/>
      <c r="N76" s="135"/>
      <c r="O76" s="598"/>
    </row>
    <row r="77" spans="1:15" s="249" customFormat="1" ht="21.75" customHeight="1">
      <c r="A77" s="893" t="s">
        <v>755</v>
      </c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135"/>
    </row>
    <row r="78" spans="1:15" ht="19.5" customHeight="1">
      <c r="A78" s="828" t="s">
        <v>756</v>
      </c>
      <c r="B78" s="828"/>
      <c r="C78" s="828"/>
      <c r="D78" s="828"/>
      <c r="E78" s="829"/>
      <c r="F78" s="829"/>
      <c r="G78" s="829"/>
      <c r="H78" s="829"/>
      <c r="I78" s="829"/>
      <c r="J78" s="829"/>
      <c r="K78" s="829"/>
      <c r="L78" s="829"/>
      <c r="M78" s="829"/>
      <c r="N78" s="135"/>
    </row>
    <row r="79" spans="1:15" ht="15" customHeight="1">
      <c r="A79" s="370">
        <v>1</v>
      </c>
      <c r="B79" s="374" t="s">
        <v>693</v>
      </c>
      <c r="C79" s="40">
        <v>11139955.199999958</v>
      </c>
      <c r="D79" s="642"/>
      <c r="E79" s="643"/>
      <c r="F79" s="643"/>
      <c r="G79" s="643"/>
      <c r="H79" s="643"/>
      <c r="I79" s="643"/>
      <c r="J79" s="643"/>
      <c r="K79" s="643"/>
      <c r="L79" s="643"/>
      <c r="M79" s="643"/>
      <c r="N79" s="368"/>
    </row>
    <row r="80" spans="1:15" ht="15" customHeight="1">
      <c r="A80" s="370">
        <v>2</v>
      </c>
      <c r="B80" s="375" t="s">
        <v>683</v>
      </c>
      <c r="C80" s="40">
        <v>0</v>
      </c>
      <c r="D80" s="642"/>
      <c r="E80" s="643"/>
      <c r="F80" s="643"/>
      <c r="G80" s="643"/>
      <c r="H80" s="643"/>
      <c r="I80" s="643"/>
      <c r="J80" s="643"/>
      <c r="K80" s="643"/>
      <c r="L80" s="643"/>
      <c r="M80" s="643"/>
      <c r="N80" s="368"/>
    </row>
    <row r="81" spans="1:14" ht="15" customHeight="1">
      <c r="A81" s="370">
        <v>3</v>
      </c>
      <c r="B81" s="375" t="s">
        <v>685</v>
      </c>
      <c r="C81" s="40">
        <v>1206900</v>
      </c>
      <c r="D81" s="642"/>
      <c r="E81" s="643"/>
      <c r="F81" s="643"/>
      <c r="G81" s="643"/>
      <c r="H81" s="643"/>
      <c r="I81" s="643"/>
      <c r="J81" s="643"/>
      <c r="K81" s="643"/>
      <c r="L81" s="643"/>
      <c r="M81" s="643"/>
      <c r="N81" s="368"/>
    </row>
    <row r="82" spans="1:14" ht="17.25" customHeight="1">
      <c r="A82" s="370">
        <v>4</v>
      </c>
      <c r="B82" s="375" t="s">
        <v>686</v>
      </c>
      <c r="C82" s="40">
        <v>596000</v>
      </c>
      <c r="D82" s="642"/>
      <c r="E82" s="643"/>
      <c r="F82" s="643"/>
      <c r="G82" s="643"/>
      <c r="H82" s="643"/>
      <c r="I82" s="643"/>
      <c r="J82" s="643"/>
      <c r="K82" s="643"/>
      <c r="L82" s="643"/>
      <c r="M82" s="643"/>
      <c r="N82" s="368"/>
    </row>
    <row r="83" spans="1:14" ht="17.25" customHeight="1">
      <c r="A83" s="370">
        <v>5</v>
      </c>
      <c r="B83" s="375" t="s">
        <v>678</v>
      </c>
      <c r="C83" s="40">
        <v>4824561</v>
      </c>
      <c r="D83" s="642"/>
      <c r="E83" s="643"/>
      <c r="F83" s="643"/>
      <c r="G83" s="643"/>
      <c r="H83" s="643"/>
      <c r="I83" s="643"/>
      <c r="J83" s="643"/>
      <c r="K83" s="643"/>
      <c r="L83" s="643"/>
      <c r="M83" s="643"/>
      <c r="N83" s="368"/>
    </row>
    <row r="84" spans="1:14" ht="17.25" customHeight="1">
      <c r="A84" s="370">
        <v>6</v>
      </c>
      <c r="B84" s="375" t="s">
        <v>694</v>
      </c>
      <c r="C84" s="40">
        <v>447000</v>
      </c>
      <c r="D84" s="642"/>
      <c r="E84" s="643"/>
      <c r="F84" s="643"/>
      <c r="G84" s="643"/>
      <c r="H84" s="643"/>
      <c r="I84" s="643"/>
      <c r="J84" s="643"/>
      <c r="K84" s="643"/>
      <c r="L84" s="643"/>
      <c r="M84" s="643"/>
      <c r="N84" s="368"/>
    </row>
    <row r="85" spans="1:14" ht="17.25" customHeight="1">
      <c r="A85" s="370">
        <v>7</v>
      </c>
      <c r="B85" s="375" t="s">
        <v>687</v>
      </c>
      <c r="C85" s="40">
        <v>321223.13999999966</v>
      </c>
      <c r="D85" s="642"/>
      <c r="E85" s="643"/>
      <c r="F85" s="643"/>
      <c r="G85" s="643"/>
      <c r="H85" s="643"/>
      <c r="I85" s="643"/>
      <c r="J85" s="643"/>
      <c r="K85" s="643"/>
      <c r="L85" s="643"/>
      <c r="M85" s="643"/>
      <c r="N85" s="368"/>
    </row>
    <row r="86" spans="1:14" ht="17.25" customHeight="1">
      <c r="A86" s="370">
        <v>8</v>
      </c>
      <c r="B86" s="375" t="s">
        <v>695</v>
      </c>
      <c r="C86" s="147">
        <v>0</v>
      </c>
      <c r="D86" s="642"/>
      <c r="E86" s="643"/>
      <c r="F86" s="643"/>
      <c r="G86" s="643"/>
      <c r="H86" s="643"/>
      <c r="I86" s="643"/>
      <c r="J86" s="643"/>
      <c r="K86" s="643"/>
      <c r="L86" s="643"/>
      <c r="M86" s="643"/>
      <c r="N86" s="368"/>
    </row>
    <row r="87" spans="1:14" ht="19.5" customHeight="1">
      <c r="A87" s="642"/>
      <c r="B87" s="642"/>
      <c r="C87" s="440"/>
      <c r="D87" s="440"/>
      <c r="E87" s="643"/>
      <c r="F87" s="643"/>
      <c r="G87" s="643"/>
      <c r="H87" s="643"/>
      <c r="I87" s="643"/>
      <c r="J87" s="643"/>
      <c r="K87" s="643"/>
      <c r="L87" s="643"/>
      <c r="M87" s="643"/>
      <c r="N87" s="368"/>
    </row>
    <row r="88" spans="1:14" ht="23.25" customHeight="1">
      <c r="A88" s="642"/>
      <c r="B88" s="642"/>
      <c r="C88" s="642"/>
      <c r="D88" s="642"/>
      <c r="E88" s="643"/>
      <c r="F88" s="643"/>
      <c r="G88" s="643"/>
      <c r="H88" s="643"/>
      <c r="I88" s="643"/>
      <c r="J88" s="643"/>
      <c r="K88" s="643"/>
      <c r="L88" s="643"/>
      <c r="M88" s="643"/>
      <c r="N88" s="368"/>
    </row>
    <row r="89" spans="1:14" ht="18.75" customHeight="1">
      <c r="A89" s="17"/>
      <c r="B89" s="17"/>
      <c r="C89" s="377"/>
      <c r="D89" s="17"/>
      <c r="E89" s="17"/>
      <c r="F89" s="17"/>
      <c r="G89" s="17"/>
      <c r="H89" s="848" t="s">
        <v>729</v>
      </c>
      <c r="I89" s="848"/>
      <c r="J89" s="848"/>
      <c r="K89" s="848"/>
      <c r="L89" s="848"/>
      <c r="M89" s="848"/>
      <c r="N89" s="6"/>
    </row>
    <row r="90" spans="1:14" ht="15.4" customHeight="1">
      <c r="A90" s="812" t="s">
        <v>19</v>
      </c>
      <c r="B90" s="812"/>
      <c r="C90" s="812"/>
      <c r="E90" s="812" t="s">
        <v>20</v>
      </c>
      <c r="F90" s="812"/>
      <c r="G90" s="2"/>
      <c r="H90" s="812" t="s">
        <v>21</v>
      </c>
      <c r="I90" s="812"/>
      <c r="J90" s="812"/>
      <c r="K90" s="812"/>
      <c r="L90" s="812"/>
      <c r="M90" s="812"/>
      <c r="N90" s="6"/>
    </row>
    <row r="91" spans="1:14" ht="15.4" customHeight="1">
      <c r="A91" s="7"/>
      <c r="B91" s="3"/>
      <c r="C91" s="13"/>
      <c r="E91" s="3"/>
      <c r="F91" s="3"/>
      <c r="G91" s="3"/>
      <c r="I91" s="3"/>
      <c r="J91" s="7"/>
      <c r="K91" s="3"/>
      <c r="L91" s="3"/>
      <c r="M91" s="164"/>
      <c r="N91" s="6"/>
    </row>
    <row r="92" spans="1:14" ht="40.5" customHeight="1">
      <c r="A92" s="7"/>
      <c r="B92" s="7"/>
      <c r="E92" s="7"/>
      <c r="F92" s="7"/>
      <c r="G92" s="7"/>
      <c r="H92" s="7"/>
      <c r="I92" s="7"/>
      <c r="J92" s="7"/>
      <c r="K92" s="7"/>
      <c r="L92" s="7"/>
      <c r="M92" s="153"/>
      <c r="N92" s="6"/>
    </row>
    <row r="93" spans="1:14" ht="18" customHeight="1">
      <c r="A93" s="841" t="s">
        <v>568</v>
      </c>
      <c r="B93" s="841"/>
      <c r="C93" s="841"/>
      <c r="E93" s="841" t="s">
        <v>149</v>
      </c>
      <c r="F93" s="841"/>
      <c r="G93" s="19"/>
      <c r="H93" s="841" t="s">
        <v>43</v>
      </c>
      <c r="I93" s="841"/>
      <c r="J93" s="841"/>
      <c r="K93" s="841"/>
      <c r="L93" s="841"/>
      <c r="M93" s="841"/>
      <c r="N93" s="6"/>
    </row>
    <row r="94" spans="1:14" ht="6.75" customHeight="1">
      <c r="A94" s="5"/>
      <c r="B94" s="5"/>
      <c r="C94" s="5"/>
      <c r="D94" s="4"/>
      <c r="E94" s="5"/>
      <c r="F94" s="5"/>
      <c r="G94" s="5"/>
      <c r="I94" s="2"/>
      <c r="J94" s="5"/>
      <c r="K94" s="5"/>
      <c r="L94" s="5"/>
      <c r="M94" s="164"/>
      <c r="N94" s="6"/>
    </row>
    <row r="95" spans="1:14" ht="26.25" customHeight="1">
      <c r="A95" s="849" t="s">
        <v>22</v>
      </c>
      <c r="B95" s="849"/>
      <c r="C95" s="849"/>
      <c r="D95" s="849"/>
      <c r="E95" s="849"/>
      <c r="F95" s="849"/>
      <c r="G95" s="849"/>
      <c r="H95" s="849"/>
      <c r="I95" s="849"/>
      <c r="J95" s="849"/>
      <c r="K95" s="849"/>
      <c r="L95" s="849"/>
      <c r="M95" s="849"/>
      <c r="N95" s="6"/>
    </row>
    <row r="96" spans="1:14" ht="15.4" customHeight="1">
      <c r="A96" s="5"/>
      <c r="B96" s="5"/>
      <c r="C96" s="5"/>
      <c r="D96" s="5"/>
      <c r="E96" s="5"/>
      <c r="F96" s="5"/>
      <c r="G96" s="850" t="s">
        <v>24</v>
      </c>
      <c r="H96" s="850"/>
      <c r="I96" s="850"/>
      <c r="J96" s="850"/>
      <c r="K96" s="850"/>
      <c r="L96" s="850"/>
      <c r="M96" s="850"/>
      <c r="N96" s="6"/>
    </row>
    <row r="97" spans="1:14" ht="15.75" customHeight="1">
      <c r="A97" s="7"/>
      <c r="B97" s="812" t="s">
        <v>23</v>
      </c>
      <c r="C97" s="812"/>
      <c r="D97" s="812"/>
      <c r="E97" s="7"/>
      <c r="F97" s="7"/>
      <c r="G97" s="812" t="s">
        <v>39</v>
      </c>
      <c r="H97" s="812"/>
      <c r="I97" s="812"/>
      <c r="J97" s="812"/>
      <c r="K97" s="812"/>
      <c r="L97" s="812"/>
      <c r="M97" s="812"/>
      <c r="N97" s="6"/>
    </row>
    <row r="98" spans="1:14" ht="18.75" customHeight="1">
      <c r="A98" s="2"/>
      <c r="B98" s="812"/>
      <c r="C98" s="812"/>
      <c r="D98" s="812"/>
      <c r="E98" s="7"/>
      <c r="F98" s="7"/>
      <c r="G98" s="812"/>
      <c r="H98" s="812"/>
      <c r="I98" s="812"/>
      <c r="J98" s="812"/>
      <c r="K98" s="812"/>
      <c r="L98" s="812"/>
      <c r="M98" s="812"/>
      <c r="N98" s="6"/>
    </row>
    <row r="99" spans="1:14" ht="12.75" customHeight="1">
      <c r="A99" s="7"/>
      <c r="B99" s="7"/>
      <c r="C99" s="7"/>
      <c r="D99" s="7"/>
      <c r="E99" s="7"/>
      <c r="F99" s="7"/>
      <c r="G99" s="812"/>
      <c r="H99" s="812"/>
      <c r="I99" s="812"/>
      <c r="J99" s="812"/>
      <c r="K99" s="812"/>
      <c r="L99" s="812"/>
      <c r="M99" s="812"/>
      <c r="N99" s="6"/>
    </row>
    <row r="100" spans="1:14" ht="15.4" customHeight="1">
      <c r="A100" s="809"/>
      <c r="B100" s="809"/>
      <c r="C100" s="809"/>
      <c r="D100" s="809"/>
      <c r="E100" s="809"/>
      <c r="F100" s="809"/>
      <c r="G100" s="809"/>
      <c r="H100" s="809"/>
      <c r="I100" s="851"/>
      <c r="J100" s="851"/>
      <c r="K100" s="851"/>
      <c r="L100" s="851"/>
      <c r="M100" s="851"/>
      <c r="N100" s="6"/>
    </row>
    <row r="101" spans="1:14">
      <c r="D101" s="250" t="s">
        <v>423</v>
      </c>
    </row>
  </sheetData>
  <mergeCells count="42">
    <mergeCell ref="A95:M95"/>
    <mergeCell ref="G96:M96"/>
    <mergeCell ref="B97:D98"/>
    <mergeCell ref="G97:M99"/>
    <mergeCell ref="A100:H100"/>
    <mergeCell ref="I100:M100"/>
    <mergeCell ref="H89:M89"/>
    <mergeCell ref="A90:C90"/>
    <mergeCell ref="E90:F90"/>
    <mergeCell ref="H90:M90"/>
    <mergeCell ref="A93:C93"/>
    <mergeCell ref="E93:F93"/>
    <mergeCell ref="H93:M93"/>
    <mergeCell ref="A78:D78"/>
    <mergeCell ref="E78:M78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6:D76"/>
    <mergeCell ref="A77:M77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 codeName="Sheet44">
    <tabColor rgb="FFFF0000"/>
  </sheetPr>
  <dimension ref="A1:P98"/>
  <sheetViews>
    <sheetView showGridLines="0" topLeftCell="A11" workbookViewId="0">
      <selection activeCell="K50" sqref="K50"/>
    </sheetView>
  </sheetViews>
  <sheetFormatPr defaultRowHeight="15.75"/>
  <cols>
    <col min="1" max="1" width="6.6640625" style="631" customWidth="1"/>
    <col min="2" max="2" width="32.5" style="631" customWidth="1"/>
    <col min="3" max="3" width="19.1640625" style="8" customWidth="1"/>
    <col min="4" max="4" width="36" style="631" customWidth="1"/>
    <col min="5" max="5" width="14.5" style="631" customWidth="1"/>
    <col min="6" max="6" width="15.83203125" style="631" bestFit="1" customWidth="1"/>
    <col min="7" max="7" width="15.1640625" style="631" bestFit="1" customWidth="1"/>
    <col min="8" max="11" width="10.5" style="631" customWidth="1"/>
    <col min="12" max="12" width="11.83203125" style="631" customWidth="1"/>
    <col min="13" max="13" width="16.1640625" style="152" customWidth="1"/>
    <col min="14" max="14" width="15.6640625" style="631" customWidth="1"/>
    <col min="15" max="16384" width="9.33203125" style="631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651</v>
      </c>
    </row>
    <row r="3" spans="1:16" ht="15.4" customHeight="1">
      <c r="A3" s="811" t="s">
        <v>723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722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632" t="s">
        <v>17</v>
      </c>
      <c r="D16" s="632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633">
        <v>1</v>
      </c>
      <c r="B17" s="633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SUM(E20:E72)</f>
        <v>378866779</v>
      </c>
      <c r="F18" s="32">
        <f>SUM(F20:F72)</f>
        <v>378866779</v>
      </c>
      <c r="G18" s="32">
        <f t="shared" ref="G18:L18" si="0">SUM(G20:G72)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136">
        <f>363895500+105492+52746</f>
        <v>364053738</v>
      </c>
    </row>
    <row r="19" spans="1:14">
      <c r="A19" s="34" t="s">
        <v>25</v>
      </c>
      <c r="B19" s="814" t="s">
        <v>26</v>
      </c>
      <c r="C19" s="815"/>
      <c r="D19" s="816"/>
      <c r="E19" s="35">
        <f>SUM(E20:E72)</f>
        <v>378866779</v>
      </c>
      <c r="F19" s="35">
        <f>SUM(F20:F72)</f>
        <v>378866779</v>
      </c>
      <c r="G19" s="35">
        <f t="shared" ref="G19:L19" si="1">SUM(G20:G72)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/>
      <c r="N19" s="10"/>
    </row>
    <row r="20" spans="1:14" s="636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72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/>
      <c r="N20" s="135"/>
    </row>
    <row r="21" spans="1:14" s="636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/>
      <c r="N21" s="135"/>
    </row>
    <row r="22" spans="1:14" s="636" customFormat="1" ht="20.25" customHeight="1">
      <c r="A22" s="143">
        <v>3</v>
      </c>
      <c r="B22" s="27" t="s">
        <v>45</v>
      </c>
      <c r="C22" s="144" t="s">
        <v>95</v>
      </c>
      <c r="D22" s="145" t="s">
        <v>143</v>
      </c>
      <c r="E22" s="316">
        <f t="shared" si="2"/>
        <v>8220479</v>
      </c>
      <c r="F22" s="274">
        <v>8220479</v>
      </c>
      <c r="G22" s="147"/>
      <c r="H22" s="147"/>
      <c r="I22" s="146"/>
      <c r="J22" s="146"/>
      <c r="K22" s="146"/>
      <c r="L22" s="146"/>
      <c r="M22" s="369"/>
      <c r="N22" s="135"/>
    </row>
    <row r="23" spans="1:14" s="636" customFormat="1" ht="20.25" customHeight="1">
      <c r="A23" s="143">
        <v>4</v>
      </c>
      <c r="B23" s="27" t="s">
        <v>46</v>
      </c>
      <c r="C23" s="144" t="s">
        <v>96</v>
      </c>
      <c r="D23" s="145" t="s">
        <v>143</v>
      </c>
      <c r="E23" s="316">
        <f t="shared" si="2"/>
        <v>11194817</v>
      </c>
      <c r="F23" s="274">
        <v>11194817</v>
      </c>
      <c r="G23" s="147"/>
      <c r="H23" s="147"/>
      <c r="I23" s="146"/>
      <c r="J23" s="146"/>
      <c r="K23" s="146"/>
      <c r="L23" s="146"/>
      <c r="M23" s="369"/>
      <c r="N23" s="135"/>
    </row>
    <row r="24" spans="1:14" s="636" customFormat="1" ht="20.25" customHeight="1">
      <c r="A24" s="143">
        <v>5</v>
      </c>
      <c r="B24" s="27" t="s">
        <v>47</v>
      </c>
      <c r="C24" s="144" t="s">
        <v>97</v>
      </c>
      <c r="D24" s="145" t="s">
        <v>143</v>
      </c>
      <c r="E24" s="316">
        <f t="shared" si="2"/>
        <v>8327014</v>
      </c>
      <c r="F24" s="274">
        <v>8327014</v>
      </c>
      <c r="G24" s="147"/>
      <c r="H24" s="147"/>
      <c r="I24" s="146"/>
      <c r="J24" s="146"/>
      <c r="K24" s="146"/>
      <c r="L24" s="146"/>
      <c r="M24" s="369"/>
      <c r="N24" s="135"/>
    </row>
    <row r="25" spans="1:14" s="636" customFormat="1" ht="20.25" customHeight="1">
      <c r="A25" s="143">
        <v>6</v>
      </c>
      <c r="B25" s="26" t="s">
        <v>48</v>
      </c>
      <c r="C25" s="144" t="s">
        <v>98</v>
      </c>
      <c r="D25" s="145" t="s">
        <v>143</v>
      </c>
      <c r="E25" s="316">
        <f t="shared" si="2"/>
        <v>7901619</v>
      </c>
      <c r="F25" s="274">
        <v>7901619</v>
      </c>
      <c r="G25" s="147"/>
      <c r="H25" s="147"/>
      <c r="I25" s="146"/>
      <c r="J25" s="147"/>
      <c r="K25" s="146"/>
      <c r="L25" s="146"/>
      <c r="M25" s="369"/>
      <c r="N25" s="135"/>
    </row>
    <row r="26" spans="1:14" s="636" customFormat="1" ht="20.25" customHeight="1">
      <c r="A26" s="143">
        <v>7</v>
      </c>
      <c r="B26" s="26" t="s">
        <v>52</v>
      </c>
      <c r="C26" s="144" t="s">
        <v>102</v>
      </c>
      <c r="D26" s="145" t="s">
        <v>143</v>
      </c>
      <c r="E26" s="316">
        <f t="shared" si="2"/>
        <v>6190950</v>
      </c>
      <c r="F26" s="274">
        <v>6190950</v>
      </c>
      <c r="G26" s="147"/>
      <c r="H26" s="147"/>
      <c r="I26" s="146"/>
      <c r="J26" s="147"/>
      <c r="K26" s="146"/>
      <c r="L26" s="146"/>
      <c r="M26" s="369"/>
      <c r="N26" s="135"/>
    </row>
    <row r="27" spans="1:14" s="12" customFormat="1" ht="20.25" customHeight="1">
      <c r="A27" s="143">
        <v>8</v>
      </c>
      <c r="B27" s="314" t="s">
        <v>235</v>
      </c>
      <c r="C27" s="42" t="s">
        <v>305</v>
      </c>
      <c r="D27" s="142" t="s">
        <v>143</v>
      </c>
      <c r="E27" s="44">
        <f t="shared" si="2"/>
        <v>8220479</v>
      </c>
      <c r="F27" s="43">
        <v>8220479</v>
      </c>
      <c r="G27" s="43"/>
      <c r="H27" s="43"/>
      <c r="I27" s="44"/>
      <c r="J27" s="43"/>
      <c r="K27" s="44"/>
      <c r="L27" s="44"/>
      <c r="M27" s="369"/>
      <c r="N27" s="11"/>
    </row>
    <row r="28" spans="1:14" s="12" customFormat="1" ht="20.25" customHeight="1">
      <c r="A28" s="143">
        <v>9</v>
      </c>
      <c r="B28" s="314" t="s">
        <v>53</v>
      </c>
      <c r="C28" s="42" t="s">
        <v>103</v>
      </c>
      <c r="D28" s="142" t="s">
        <v>143</v>
      </c>
      <c r="E28" s="44">
        <f t="shared" si="2"/>
        <v>0</v>
      </c>
      <c r="F28" s="43">
        <v>0</v>
      </c>
      <c r="G28" s="43"/>
      <c r="H28" s="43"/>
      <c r="I28" s="44"/>
      <c r="J28" s="43"/>
      <c r="K28" s="44"/>
      <c r="L28" s="44"/>
      <c r="M28" s="369"/>
      <c r="N28" s="11"/>
    </row>
    <row r="29" spans="1:14" s="636" customFormat="1" ht="20.25" customHeight="1">
      <c r="A29" s="143">
        <v>10</v>
      </c>
      <c r="B29" s="26" t="s">
        <v>54</v>
      </c>
      <c r="C29" s="144" t="s">
        <v>104</v>
      </c>
      <c r="D29" s="145" t="s">
        <v>143</v>
      </c>
      <c r="E29" s="316">
        <f t="shared" si="2"/>
        <v>6841931</v>
      </c>
      <c r="F29" s="274">
        <v>6841931</v>
      </c>
      <c r="G29" s="147"/>
      <c r="H29" s="147"/>
      <c r="I29" s="146"/>
      <c r="J29" s="147"/>
      <c r="K29" s="146"/>
      <c r="L29" s="146"/>
      <c r="M29" s="369"/>
      <c r="N29" s="135"/>
    </row>
    <row r="30" spans="1:14" s="636" customFormat="1" ht="20.25" customHeight="1">
      <c r="A30" s="143">
        <v>11</v>
      </c>
      <c r="B30" s="26" t="s">
        <v>56</v>
      </c>
      <c r="C30" s="144" t="s">
        <v>106</v>
      </c>
      <c r="D30" s="145" t="s">
        <v>143</v>
      </c>
      <c r="E30" s="316">
        <f t="shared" si="2"/>
        <v>6546390</v>
      </c>
      <c r="F30" s="274">
        <f>6546390</f>
        <v>6546390</v>
      </c>
      <c r="G30" s="147"/>
      <c r="H30" s="147"/>
      <c r="I30" s="146"/>
      <c r="J30" s="147"/>
      <c r="K30" s="146"/>
      <c r="L30" s="146"/>
      <c r="M30" s="369"/>
      <c r="N30" s="135"/>
    </row>
    <row r="31" spans="1:14" s="12" customFormat="1" ht="20.25" customHeight="1">
      <c r="A31" s="143">
        <v>12</v>
      </c>
      <c r="B31" s="96" t="s">
        <v>591</v>
      </c>
      <c r="C31" s="95" t="s">
        <v>596</v>
      </c>
      <c r="D31" s="142" t="s">
        <v>143</v>
      </c>
      <c r="E31" s="44">
        <f t="shared" si="2"/>
        <v>5672281</v>
      </c>
      <c r="F31" s="43">
        <v>5672281</v>
      </c>
      <c r="G31" s="43"/>
      <c r="H31" s="43"/>
      <c r="I31" s="44"/>
      <c r="J31" s="43"/>
      <c r="K31" s="44"/>
      <c r="L31" s="44"/>
      <c r="M31" s="369"/>
      <c r="N31" s="11"/>
    </row>
    <row r="32" spans="1:14" s="12" customFormat="1" ht="20.25" customHeight="1">
      <c r="A32" s="143">
        <v>13</v>
      </c>
      <c r="B32" s="114" t="s">
        <v>673</v>
      </c>
      <c r="C32" s="95" t="s">
        <v>675</v>
      </c>
      <c r="D32" s="39" t="s">
        <v>143</v>
      </c>
      <c r="E32" s="316">
        <f t="shared" si="2"/>
        <v>3638021</v>
      </c>
      <c r="F32" s="274">
        <v>3638021</v>
      </c>
      <c r="G32" s="43"/>
      <c r="H32" s="43"/>
      <c r="I32" s="44"/>
      <c r="J32" s="43"/>
      <c r="K32" s="44"/>
      <c r="L32" s="44"/>
      <c r="M32" s="369"/>
      <c r="N32" s="11"/>
    </row>
    <row r="33" spans="1:14" s="12" customFormat="1" ht="20.25" customHeight="1">
      <c r="A33" s="143">
        <v>14</v>
      </c>
      <c r="B33" s="26" t="s">
        <v>735</v>
      </c>
      <c r="C33" s="144">
        <v>5495215033437</v>
      </c>
      <c r="D33" s="39" t="s">
        <v>143</v>
      </c>
      <c r="E33" s="316">
        <f>F33</f>
        <v>3265670</v>
      </c>
      <c r="F33" s="274">
        <v>3265670</v>
      </c>
      <c r="G33" s="43"/>
      <c r="H33" s="43"/>
      <c r="I33" s="44"/>
      <c r="J33" s="43"/>
      <c r="K33" s="44"/>
      <c r="L33" s="44"/>
      <c r="M33" s="369"/>
      <c r="N33" s="11"/>
    </row>
    <row r="34" spans="1:14" s="12" customFormat="1" ht="20.25" customHeight="1">
      <c r="A34" s="143">
        <v>15</v>
      </c>
      <c r="B34" s="114" t="s">
        <v>622</v>
      </c>
      <c r="C34" s="95" t="s">
        <v>623</v>
      </c>
      <c r="D34" s="39" t="s">
        <v>143</v>
      </c>
      <c r="E34" s="316">
        <f>F34</f>
        <v>4927281</v>
      </c>
      <c r="F34" s="43">
        <v>4927281</v>
      </c>
      <c r="G34" s="43"/>
      <c r="H34" s="43"/>
      <c r="I34" s="44"/>
      <c r="J34" s="43"/>
      <c r="K34" s="44"/>
      <c r="L34" s="44"/>
      <c r="M34" s="369"/>
      <c r="N34" s="11"/>
    </row>
    <row r="35" spans="1:14" s="12" customFormat="1" ht="20.25" customHeight="1">
      <c r="A35" s="143">
        <v>16</v>
      </c>
      <c r="B35" s="26" t="s">
        <v>49</v>
      </c>
      <c r="C35" s="144" t="s">
        <v>99</v>
      </c>
      <c r="D35" s="145" t="s">
        <v>143</v>
      </c>
      <c r="E35" s="316">
        <f t="shared" si="2"/>
        <v>10711983</v>
      </c>
      <c r="F35" s="274">
        <v>10711983</v>
      </c>
      <c r="G35" s="43"/>
      <c r="H35" s="43"/>
      <c r="I35" s="44"/>
      <c r="J35" s="43"/>
      <c r="K35" s="44"/>
      <c r="L35" s="44"/>
      <c r="M35" s="369"/>
      <c r="N35" s="11"/>
    </row>
    <row r="36" spans="1:14" s="636" customFormat="1" ht="20.25" customHeight="1">
      <c r="A36" s="143">
        <v>17</v>
      </c>
      <c r="B36" s="96" t="s">
        <v>60</v>
      </c>
      <c r="C36" s="95" t="s">
        <v>110</v>
      </c>
      <c r="D36" s="145" t="s">
        <v>143</v>
      </c>
      <c r="E36" s="316">
        <f t="shared" si="2"/>
        <v>4540106</v>
      </c>
      <c r="F36" s="274">
        <v>4540106</v>
      </c>
      <c r="G36" s="147"/>
      <c r="H36" s="147"/>
      <c r="I36" s="146"/>
      <c r="J36" s="147"/>
      <c r="K36" s="146"/>
      <c r="L36" s="146"/>
      <c r="M36" s="369"/>
      <c r="N36" s="135"/>
    </row>
    <row r="37" spans="1:14" s="636" customFormat="1" ht="20.25" customHeight="1">
      <c r="A37" s="143">
        <v>18</v>
      </c>
      <c r="B37" s="26" t="s">
        <v>58</v>
      </c>
      <c r="C37" s="144" t="s">
        <v>108</v>
      </c>
      <c r="D37" s="145" t="s">
        <v>143</v>
      </c>
      <c r="E37" s="316">
        <f t="shared" si="2"/>
        <v>8625014</v>
      </c>
      <c r="F37" s="274">
        <v>8625014</v>
      </c>
      <c r="G37" s="147"/>
      <c r="H37" s="147"/>
      <c r="I37" s="146"/>
      <c r="J37" s="147"/>
      <c r="K37" s="146"/>
      <c r="L37" s="146"/>
      <c r="M37" s="369"/>
      <c r="N37" s="135"/>
    </row>
    <row r="38" spans="1:14" s="12" customFormat="1" ht="20.25" customHeight="1">
      <c r="A38" s="143">
        <v>19</v>
      </c>
      <c r="B38" s="314" t="s">
        <v>59</v>
      </c>
      <c r="C38" s="42" t="s">
        <v>109</v>
      </c>
      <c r="D38" s="142" t="s">
        <v>143</v>
      </c>
      <c r="E38" s="44">
        <f t="shared" si="2"/>
        <v>6190950</v>
      </c>
      <c r="F38" s="43">
        <v>6190950</v>
      </c>
      <c r="G38" s="43"/>
      <c r="H38" s="43"/>
      <c r="I38" s="44"/>
      <c r="J38" s="43"/>
      <c r="K38" s="44"/>
      <c r="L38" s="44"/>
      <c r="M38" s="369"/>
      <c r="N38" s="11"/>
    </row>
    <row r="39" spans="1:14" s="636" customFormat="1" ht="20.25" customHeight="1">
      <c r="A39" s="143">
        <v>20</v>
      </c>
      <c r="B39" s="26" t="s">
        <v>563</v>
      </c>
      <c r="C39" s="144">
        <v>5495205012837</v>
      </c>
      <c r="D39" s="145" t="s">
        <v>143</v>
      </c>
      <c r="E39" s="316">
        <f t="shared" si="2"/>
        <v>6155116</v>
      </c>
      <c r="F39" s="274">
        <v>6155116</v>
      </c>
      <c r="G39" s="147"/>
      <c r="H39" s="147"/>
      <c r="I39" s="146"/>
      <c r="J39" s="147"/>
      <c r="K39" s="146"/>
      <c r="L39" s="146"/>
      <c r="M39" s="369"/>
      <c r="N39" s="135"/>
    </row>
    <row r="40" spans="1:14" s="636" customFormat="1" ht="20.25" customHeight="1">
      <c r="A40" s="143">
        <v>21</v>
      </c>
      <c r="B40" s="26" t="s">
        <v>61</v>
      </c>
      <c r="C40" s="144" t="s">
        <v>111</v>
      </c>
      <c r="D40" s="145" t="s">
        <v>143</v>
      </c>
      <c r="E40" s="316">
        <f t="shared" si="2"/>
        <v>6305829</v>
      </c>
      <c r="F40" s="274">
        <v>6305829</v>
      </c>
      <c r="G40" s="147"/>
      <c r="H40" s="147"/>
      <c r="I40" s="146"/>
      <c r="J40" s="147"/>
      <c r="K40" s="146"/>
      <c r="L40" s="146"/>
      <c r="M40" s="369"/>
      <c r="N40" s="135"/>
    </row>
    <row r="41" spans="1:14" s="12" customFormat="1" ht="20.25" customHeight="1">
      <c r="A41" s="143">
        <v>22</v>
      </c>
      <c r="B41" s="314" t="s">
        <v>62</v>
      </c>
      <c r="C41" s="42" t="s">
        <v>112</v>
      </c>
      <c r="D41" s="142" t="s">
        <v>143</v>
      </c>
      <c r="E41" s="44">
        <f t="shared" si="2"/>
        <v>5654848</v>
      </c>
      <c r="F41" s="43">
        <v>5654848</v>
      </c>
      <c r="G41" s="43"/>
      <c r="H41" s="43"/>
      <c r="I41" s="44"/>
      <c r="J41" s="43"/>
      <c r="K41" s="44"/>
      <c r="L41" s="44"/>
      <c r="M41" s="369"/>
      <c r="N41" s="11"/>
    </row>
    <row r="42" spans="1:14" s="636" customFormat="1" ht="20.25" customHeight="1">
      <c r="A42" s="143">
        <v>23</v>
      </c>
      <c r="B42" s="26" t="s">
        <v>64</v>
      </c>
      <c r="C42" s="144" t="s">
        <v>114</v>
      </c>
      <c r="D42" s="145" t="s">
        <v>143</v>
      </c>
      <c r="E42" s="316">
        <f t="shared" si="2"/>
        <v>6841931</v>
      </c>
      <c r="F42" s="274">
        <v>6841931</v>
      </c>
      <c r="G42" s="147"/>
      <c r="H42" s="147"/>
      <c r="I42" s="146"/>
      <c r="J42" s="147"/>
      <c r="K42" s="146"/>
      <c r="L42" s="146"/>
      <c r="M42" s="369"/>
      <c r="N42" s="135"/>
    </row>
    <row r="43" spans="1:14" s="636" customFormat="1" ht="20.25" customHeight="1">
      <c r="A43" s="143">
        <v>24</v>
      </c>
      <c r="B43" s="26" t="s">
        <v>67</v>
      </c>
      <c r="C43" s="144" t="s">
        <v>117</v>
      </c>
      <c r="D43" s="145" t="s">
        <v>143</v>
      </c>
      <c r="E43" s="316">
        <f t="shared" si="2"/>
        <v>6841931</v>
      </c>
      <c r="F43" s="274">
        <f>6841931</f>
        <v>6841931</v>
      </c>
      <c r="G43" s="147"/>
      <c r="H43" s="147"/>
      <c r="I43" s="146"/>
      <c r="J43" s="147"/>
      <c r="K43" s="146"/>
      <c r="L43" s="146"/>
      <c r="M43" s="369"/>
      <c r="N43" s="135"/>
    </row>
    <row r="44" spans="1:14" s="636" customFormat="1" ht="20.25" customHeight="1">
      <c r="A44" s="143">
        <v>25</v>
      </c>
      <c r="B44" s="26" t="s">
        <v>68</v>
      </c>
      <c r="C44" s="144" t="s">
        <v>118</v>
      </c>
      <c r="D44" s="145" t="s">
        <v>143</v>
      </c>
      <c r="E44" s="316">
        <f t="shared" si="2"/>
        <v>10747817</v>
      </c>
      <c r="F44" s="274">
        <v>10747817</v>
      </c>
      <c r="G44" s="147"/>
      <c r="H44" s="147"/>
      <c r="I44" s="146"/>
      <c r="J44" s="147"/>
      <c r="K44" s="146"/>
      <c r="L44" s="146"/>
      <c r="M44" s="369"/>
      <c r="N44" s="135"/>
    </row>
    <row r="45" spans="1:14" s="636" customFormat="1" ht="20.25" customHeight="1">
      <c r="A45" s="143">
        <v>26</v>
      </c>
      <c r="B45" s="26" t="s">
        <v>69</v>
      </c>
      <c r="C45" s="144" t="s">
        <v>119</v>
      </c>
      <c r="D45" s="145" t="s">
        <v>143</v>
      </c>
      <c r="E45" s="316">
        <f t="shared" si="2"/>
        <v>7263154</v>
      </c>
      <c r="F45" s="274">
        <v>7263154</v>
      </c>
      <c r="G45" s="147"/>
      <c r="H45" s="147"/>
      <c r="I45" s="146"/>
      <c r="J45" s="147"/>
      <c r="K45" s="146"/>
      <c r="L45" s="146"/>
      <c r="M45" s="369"/>
      <c r="N45" s="135"/>
    </row>
    <row r="46" spans="1:14" s="636" customFormat="1" ht="20.25" customHeight="1">
      <c r="A46" s="143">
        <v>27</v>
      </c>
      <c r="B46" s="26" t="s">
        <v>70</v>
      </c>
      <c r="C46" s="144" t="s">
        <v>120</v>
      </c>
      <c r="D46" s="145" t="s">
        <v>143</v>
      </c>
      <c r="E46" s="316">
        <f t="shared" si="2"/>
        <v>7454619</v>
      </c>
      <c r="F46" s="274">
        <v>7454619</v>
      </c>
      <c r="G46" s="147"/>
      <c r="H46" s="147"/>
      <c r="I46" s="146"/>
      <c r="J46" s="147"/>
      <c r="K46" s="146"/>
      <c r="L46" s="146"/>
      <c r="M46" s="369"/>
      <c r="N46" s="135"/>
    </row>
    <row r="47" spans="1:14" s="665" customFormat="1" ht="20.25" customHeight="1">
      <c r="A47" s="143">
        <v>28</v>
      </c>
      <c r="B47" s="26" t="s">
        <v>750</v>
      </c>
      <c r="C47" s="144">
        <v>5495215033466</v>
      </c>
      <c r="D47" s="145" t="s">
        <v>143</v>
      </c>
      <c r="E47" s="316">
        <f t="shared" si="2"/>
        <v>4010372</v>
      </c>
      <c r="F47" s="274">
        <v>4010372</v>
      </c>
      <c r="G47" s="147"/>
      <c r="H47" s="147"/>
      <c r="I47" s="146"/>
      <c r="J47" s="147"/>
      <c r="K47" s="146"/>
      <c r="L47" s="146"/>
      <c r="M47" s="369"/>
      <c r="N47" s="135"/>
    </row>
    <row r="48" spans="1:14" s="636" customFormat="1" ht="20.25" customHeight="1">
      <c r="A48" s="143">
        <v>29</v>
      </c>
      <c r="B48" s="26" t="s">
        <v>71</v>
      </c>
      <c r="C48" s="144" t="s">
        <v>121</v>
      </c>
      <c r="D48" s="145" t="s">
        <v>143</v>
      </c>
      <c r="E48" s="316">
        <f t="shared" si="2"/>
        <v>4774109</v>
      </c>
      <c r="F48" s="274">
        <v>4774109</v>
      </c>
      <c r="G48" s="147"/>
      <c r="H48" s="147"/>
      <c r="I48" s="146"/>
      <c r="J48" s="147"/>
      <c r="K48" s="146"/>
      <c r="L48" s="146"/>
      <c r="M48" s="369"/>
      <c r="N48" s="135"/>
    </row>
    <row r="49" spans="1:16" s="636" customFormat="1" ht="20.25" customHeight="1">
      <c r="A49" s="143">
        <v>30</v>
      </c>
      <c r="B49" s="26" t="s">
        <v>73</v>
      </c>
      <c r="C49" s="144" t="s">
        <v>123</v>
      </c>
      <c r="D49" s="145" t="s">
        <v>143</v>
      </c>
      <c r="E49" s="316">
        <f t="shared" si="2"/>
        <v>9637018</v>
      </c>
      <c r="F49" s="274">
        <f>9637018</f>
        <v>9637018</v>
      </c>
      <c r="G49" s="147"/>
      <c r="H49" s="147"/>
      <c r="I49" s="146"/>
      <c r="J49" s="147"/>
      <c r="K49" s="146"/>
      <c r="L49" s="146"/>
      <c r="M49" s="369"/>
      <c r="N49" s="135"/>
    </row>
    <row r="50" spans="1:16" s="636" customFormat="1" ht="20.25" customHeight="1">
      <c r="A50" s="143">
        <v>31</v>
      </c>
      <c r="B50" s="26" t="s">
        <v>74</v>
      </c>
      <c r="C50" s="144" t="s">
        <v>124</v>
      </c>
      <c r="D50" s="145" t="s">
        <v>143</v>
      </c>
      <c r="E50" s="316">
        <f t="shared" si="2"/>
        <v>8609153</v>
      </c>
      <c r="F50" s="274">
        <v>8609153</v>
      </c>
      <c r="G50" s="147"/>
      <c r="H50" s="147"/>
      <c r="I50" s="146"/>
      <c r="J50" s="147"/>
      <c r="K50" s="146"/>
      <c r="L50" s="146"/>
      <c r="M50" s="369"/>
      <c r="N50" s="135"/>
    </row>
    <row r="51" spans="1:16" s="636" customFormat="1" ht="20.25" customHeight="1">
      <c r="A51" s="143">
        <v>32</v>
      </c>
      <c r="B51" s="26" t="s">
        <v>75</v>
      </c>
      <c r="C51" s="144" t="s">
        <v>125</v>
      </c>
      <c r="D51" s="145" t="s">
        <v>143</v>
      </c>
      <c r="E51" s="316">
        <f t="shared" si="2"/>
        <v>7139932</v>
      </c>
      <c r="F51" s="274">
        <v>7139932</v>
      </c>
      <c r="G51" s="147"/>
      <c r="H51" s="147"/>
      <c r="I51" s="146"/>
      <c r="J51" s="147"/>
      <c r="K51" s="146"/>
      <c r="L51" s="146"/>
      <c r="M51" s="369"/>
      <c r="N51" s="135"/>
    </row>
    <row r="52" spans="1:16" s="636" customFormat="1" ht="20.25" customHeight="1">
      <c r="A52" s="143">
        <v>33</v>
      </c>
      <c r="B52" s="114" t="s">
        <v>562</v>
      </c>
      <c r="C52" s="95" t="s">
        <v>566</v>
      </c>
      <c r="D52" s="145" t="s">
        <v>143</v>
      </c>
      <c r="E52" s="316">
        <f t="shared" si="2"/>
        <v>4927281</v>
      </c>
      <c r="F52" s="274">
        <v>4927281</v>
      </c>
      <c r="G52" s="147"/>
      <c r="H52" s="147"/>
      <c r="I52" s="146"/>
      <c r="J52" s="147"/>
      <c r="K52" s="146"/>
      <c r="L52" s="146"/>
      <c r="M52" s="369"/>
      <c r="N52" s="135"/>
    </row>
    <row r="53" spans="1:16" s="636" customFormat="1" ht="20.25" customHeight="1">
      <c r="A53" s="143">
        <v>34</v>
      </c>
      <c r="B53" s="26" t="s">
        <v>76</v>
      </c>
      <c r="C53" s="144" t="s">
        <v>126</v>
      </c>
      <c r="D53" s="145" t="s">
        <v>143</v>
      </c>
      <c r="E53" s="316">
        <f t="shared" si="2"/>
        <v>12178061</v>
      </c>
      <c r="F53" s="274">
        <v>12178061</v>
      </c>
      <c r="G53" s="147"/>
      <c r="H53" s="147"/>
      <c r="I53" s="146"/>
      <c r="J53" s="147"/>
      <c r="K53" s="146"/>
      <c r="L53" s="146"/>
      <c r="M53" s="369"/>
      <c r="N53" s="135"/>
    </row>
    <row r="54" spans="1:16" s="636" customFormat="1" ht="20.25" customHeight="1">
      <c r="A54" s="143">
        <v>35</v>
      </c>
      <c r="B54" s="26" t="s">
        <v>77</v>
      </c>
      <c r="C54" s="144" t="s">
        <v>127</v>
      </c>
      <c r="D54" s="145" t="s">
        <v>143</v>
      </c>
      <c r="E54" s="316">
        <f t="shared" si="2"/>
        <v>8901409</v>
      </c>
      <c r="F54" s="274">
        <v>8901409</v>
      </c>
      <c r="G54" s="147"/>
      <c r="H54" s="147"/>
      <c r="I54" s="146"/>
      <c r="J54" s="147"/>
      <c r="K54" s="146"/>
      <c r="L54" s="146"/>
      <c r="M54" s="369"/>
      <c r="N54" s="135"/>
    </row>
    <row r="55" spans="1:16" s="636" customFormat="1" ht="20.25" customHeight="1">
      <c r="A55" s="143">
        <v>36</v>
      </c>
      <c r="B55" s="26" t="s">
        <v>78</v>
      </c>
      <c r="C55" s="144" t="s">
        <v>128</v>
      </c>
      <c r="D55" s="145" t="s">
        <v>143</v>
      </c>
      <c r="E55" s="316">
        <f t="shared" si="2"/>
        <v>7695180</v>
      </c>
      <c r="F55" s="274">
        <v>7695180</v>
      </c>
      <c r="G55" s="147"/>
      <c r="H55" s="147"/>
      <c r="I55" s="146"/>
      <c r="J55" s="147"/>
      <c r="K55" s="146"/>
      <c r="L55" s="146"/>
      <c r="M55" s="369"/>
      <c r="N55" s="135"/>
    </row>
    <row r="56" spans="1:16" s="636" customFormat="1" ht="20.25" customHeight="1">
      <c r="A56" s="143">
        <v>37</v>
      </c>
      <c r="B56" s="26" t="s">
        <v>80</v>
      </c>
      <c r="C56" s="144" t="s">
        <v>130</v>
      </c>
      <c r="D56" s="145" t="s">
        <v>143</v>
      </c>
      <c r="E56" s="316">
        <f t="shared" si="2"/>
        <v>6546390</v>
      </c>
      <c r="F56" s="274">
        <v>6546390</v>
      </c>
      <c r="G56" s="147"/>
      <c r="H56" s="147"/>
      <c r="I56" s="146"/>
      <c r="J56" s="147"/>
      <c r="K56" s="146"/>
      <c r="L56" s="146"/>
      <c r="M56" s="369"/>
      <c r="N56" s="135"/>
    </row>
    <row r="57" spans="1:16" s="636" customFormat="1" ht="20.25" customHeight="1">
      <c r="A57" s="143">
        <v>38</v>
      </c>
      <c r="B57" s="26" t="s">
        <v>81</v>
      </c>
      <c r="C57" s="144" t="s">
        <v>131</v>
      </c>
      <c r="D57" s="145" t="s">
        <v>143</v>
      </c>
      <c r="E57" s="316">
        <f t="shared" si="2"/>
        <v>5952848</v>
      </c>
      <c r="F57" s="274">
        <v>5952848</v>
      </c>
      <c r="G57" s="147"/>
      <c r="H57" s="147"/>
      <c r="I57" s="146"/>
      <c r="J57" s="147"/>
      <c r="K57" s="146"/>
      <c r="L57" s="146"/>
      <c r="M57" s="369"/>
      <c r="N57" s="135"/>
    </row>
    <row r="58" spans="1:16" s="636" customFormat="1" ht="20.25" customHeight="1">
      <c r="A58" s="143">
        <v>39</v>
      </c>
      <c r="B58" s="26" t="s">
        <v>83</v>
      </c>
      <c r="C58" s="144" t="s">
        <v>133</v>
      </c>
      <c r="D58" s="145" t="s">
        <v>143</v>
      </c>
      <c r="E58" s="316">
        <f t="shared" si="2"/>
        <v>7733473</v>
      </c>
      <c r="F58" s="274">
        <v>7733473</v>
      </c>
      <c r="G58" s="147"/>
      <c r="H58" s="147"/>
      <c r="I58" s="146"/>
      <c r="J58" s="147"/>
      <c r="K58" s="146"/>
      <c r="L58" s="146"/>
      <c r="M58" s="369"/>
      <c r="N58" s="135"/>
    </row>
    <row r="59" spans="1:16" s="639" customFormat="1" ht="21.75" customHeight="1">
      <c r="A59" s="143">
        <v>40</v>
      </c>
      <c r="B59" s="96" t="s">
        <v>237</v>
      </c>
      <c r="C59" s="95" t="s">
        <v>307</v>
      </c>
      <c r="D59" s="145" t="s">
        <v>143</v>
      </c>
      <c r="E59" s="146">
        <f>F59</f>
        <v>8029014</v>
      </c>
      <c r="F59" s="271">
        <v>8029014</v>
      </c>
      <c r="G59" s="94"/>
      <c r="H59" s="94"/>
      <c r="I59" s="147"/>
      <c r="J59" s="147"/>
      <c r="K59" s="146"/>
      <c r="L59" s="147"/>
      <c r="M59" s="369"/>
      <c r="N59" s="135"/>
      <c r="P59" s="135"/>
    </row>
    <row r="60" spans="1:16" s="636" customFormat="1" ht="21.75" customHeight="1">
      <c r="A60" s="143">
        <v>41</v>
      </c>
      <c r="B60" s="114" t="s">
        <v>620</v>
      </c>
      <c r="C60" s="95" t="s">
        <v>621</v>
      </c>
      <c r="D60" s="39" t="s">
        <v>143</v>
      </c>
      <c r="E60" s="146">
        <f>F60</f>
        <v>4927281</v>
      </c>
      <c r="F60" s="271">
        <v>4927281</v>
      </c>
      <c r="G60" s="94"/>
      <c r="H60" s="94"/>
      <c r="I60" s="147"/>
      <c r="J60" s="147"/>
      <c r="K60" s="146"/>
      <c r="L60" s="147"/>
      <c r="M60" s="369"/>
      <c r="N60" s="135"/>
      <c r="P60" s="135"/>
    </row>
    <row r="61" spans="1:16" s="636" customFormat="1" ht="20.25" customHeight="1">
      <c r="A61" s="143">
        <v>42</v>
      </c>
      <c r="B61" s="26" t="s">
        <v>84</v>
      </c>
      <c r="C61" s="144" t="s">
        <v>134</v>
      </c>
      <c r="D61" s="145" t="s">
        <v>143</v>
      </c>
      <c r="E61" s="316">
        <f t="shared" si="2"/>
        <v>10294891</v>
      </c>
      <c r="F61" s="274">
        <v>10294891</v>
      </c>
      <c r="G61" s="147"/>
      <c r="H61" s="147"/>
      <c r="I61" s="146"/>
      <c r="J61" s="147"/>
      <c r="K61" s="146"/>
      <c r="L61" s="146"/>
      <c r="M61" s="369"/>
      <c r="N61" s="135"/>
    </row>
    <row r="62" spans="1:16" s="636" customFormat="1" ht="20.25" customHeight="1">
      <c r="A62" s="143">
        <v>43</v>
      </c>
      <c r="B62" s="26" t="s">
        <v>85</v>
      </c>
      <c r="C62" s="144" t="s">
        <v>135</v>
      </c>
      <c r="D62" s="145" t="s">
        <v>143</v>
      </c>
      <c r="E62" s="316">
        <f t="shared" si="2"/>
        <v>9671560</v>
      </c>
      <c r="F62" s="274">
        <f>9671560</f>
        <v>9671560</v>
      </c>
      <c r="G62" s="147"/>
      <c r="H62" s="147"/>
      <c r="I62" s="146"/>
      <c r="J62" s="147"/>
      <c r="K62" s="146"/>
      <c r="L62" s="146"/>
      <c r="M62" s="369"/>
      <c r="N62" s="135"/>
    </row>
    <row r="63" spans="1:16" s="636" customFormat="1" ht="20.25" customHeight="1">
      <c r="A63" s="143">
        <v>44</v>
      </c>
      <c r="B63" s="26" t="s">
        <v>86</v>
      </c>
      <c r="C63" s="144" t="s">
        <v>136</v>
      </c>
      <c r="D63" s="145" t="s">
        <v>143</v>
      </c>
      <c r="E63" s="316">
        <f t="shared" si="2"/>
        <v>9205150</v>
      </c>
      <c r="F63" s="274">
        <f>9205150</f>
        <v>9205150</v>
      </c>
      <c r="G63" s="147"/>
      <c r="H63" s="147"/>
      <c r="I63" s="146"/>
      <c r="J63" s="147"/>
      <c r="K63" s="146"/>
      <c r="L63" s="146"/>
      <c r="M63" s="369"/>
      <c r="N63" s="135"/>
    </row>
    <row r="64" spans="1:16" s="636" customFormat="1" ht="20.25" customHeight="1">
      <c r="A64" s="143">
        <v>45</v>
      </c>
      <c r="B64" s="26" t="s">
        <v>432</v>
      </c>
      <c r="C64" s="144" t="s">
        <v>434</v>
      </c>
      <c r="D64" s="145" t="s">
        <v>143</v>
      </c>
      <c r="E64" s="316">
        <f t="shared" si="2"/>
        <v>5225281</v>
      </c>
      <c r="F64" s="274">
        <v>5225281</v>
      </c>
      <c r="G64" s="147"/>
      <c r="H64" s="147"/>
      <c r="I64" s="146"/>
      <c r="J64" s="147"/>
      <c r="K64" s="146"/>
      <c r="L64" s="146"/>
      <c r="M64" s="369"/>
      <c r="N64" s="135"/>
    </row>
    <row r="65" spans="1:15" s="636" customFormat="1" ht="20.25" customHeight="1">
      <c r="A65" s="143">
        <v>46</v>
      </c>
      <c r="B65" s="26" t="s">
        <v>433</v>
      </c>
      <c r="C65" s="144" t="s">
        <v>567</v>
      </c>
      <c r="D65" s="145" t="s">
        <v>143</v>
      </c>
      <c r="E65" s="316">
        <f t="shared" si="2"/>
        <v>5489160</v>
      </c>
      <c r="F65" s="274">
        <v>5489160</v>
      </c>
      <c r="G65" s="147"/>
      <c r="H65" s="147"/>
      <c r="I65" s="146"/>
      <c r="J65" s="147"/>
      <c r="K65" s="146"/>
      <c r="L65" s="146"/>
      <c r="M65" s="369"/>
      <c r="N65" s="135"/>
    </row>
    <row r="66" spans="1:15" s="636" customFormat="1" ht="20.25" customHeight="1">
      <c r="A66" s="143">
        <v>47</v>
      </c>
      <c r="B66" s="114" t="s">
        <v>614</v>
      </c>
      <c r="C66" s="95" t="s">
        <v>613</v>
      </c>
      <c r="D66" s="145" t="s">
        <v>143</v>
      </c>
      <c r="E66" s="316">
        <f t="shared" si="2"/>
        <v>4765765</v>
      </c>
      <c r="F66" s="274">
        <f>4765765</f>
        <v>4765765</v>
      </c>
      <c r="G66" s="147"/>
      <c r="H66" s="147"/>
      <c r="I66" s="146"/>
      <c r="J66" s="147"/>
      <c r="K66" s="146"/>
      <c r="L66" s="146"/>
      <c r="M66" s="369"/>
      <c r="N66" s="135"/>
    </row>
    <row r="67" spans="1:15" s="636" customFormat="1" ht="20.25" customHeight="1">
      <c r="A67" s="143">
        <v>48</v>
      </c>
      <c r="B67" s="26" t="s">
        <v>88</v>
      </c>
      <c r="C67" s="144" t="s">
        <v>138</v>
      </c>
      <c r="D67" s="145" t="s">
        <v>143</v>
      </c>
      <c r="E67" s="316">
        <f t="shared" si="2"/>
        <v>9931148</v>
      </c>
      <c r="F67" s="274">
        <v>9931148</v>
      </c>
      <c r="G67" s="147"/>
      <c r="H67" s="147"/>
      <c r="I67" s="146"/>
      <c r="J67" s="147"/>
      <c r="K67" s="146"/>
      <c r="L67" s="146"/>
      <c r="M67" s="369"/>
      <c r="N67" s="135"/>
    </row>
    <row r="68" spans="1:15" s="636" customFormat="1" ht="20.25" customHeight="1">
      <c r="A68" s="143">
        <v>49</v>
      </c>
      <c r="B68" s="26" t="s">
        <v>89</v>
      </c>
      <c r="C68" s="144" t="s">
        <v>139</v>
      </c>
      <c r="D68" s="145" t="s">
        <v>143</v>
      </c>
      <c r="E68" s="316">
        <f t="shared" si="2"/>
        <v>7837549</v>
      </c>
      <c r="F68" s="274">
        <v>7837549</v>
      </c>
      <c r="G68" s="147"/>
      <c r="H68" s="147"/>
      <c r="I68" s="146"/>
      <c r="J68" s="147"/>
      <c r="K68" s="146"/>
      <c r="L68" s="146"/>
      <c r="M68" s="369"/>
      <c r="N68" s="135"/>
    </row>
    <row r="69" spans="1:15" s="636" customFormat="1" ht="20.25" customHeight="1">
      <c r="A69" s="143">
        <v>50</v>
      </c>
      <c r="B69" s="26" t="s">
        <v>90</v>
      </c>
      <c r="C69" s="144" t="s">
        <v>140</v>
      </c>
      <c r="D69" s="145" t="s">
        <v>143</v>
      </c>
      <c r="E69" s="316">
        <f t="shared" si="2"/>
        <v>6841930</v>
      </c>
      <c r="F69" s="274">
        <v>6841930</v>
      </c>
      <c r="G69" s="147"/>
      <c r="H69" s="147"/>
      <c r="I69" s="146"/>
      <c r="J69" s="147"/>
      <c r="K69" s="146"/>
      <c r="L69" s="146"/>
      <c r="M69" s="369"/>
      <c r="N69" s="135"/>
    </row>
    <row r="70" spans="1:15" s="636" customFormat="1" ht="20.25" customHeight="1">
      <c r="A70" s="143">
        <v>51</v>
      </c>
      <c r="B70" s="26" t="s">
        <v>91</v>
      </c>
      <c r="C70" s="144" t="s">
        <v>141</v>
      </c>
      <c r="D70" s="145" t="s">
        <v>143</v>
      </c>
      <c r="E70" s="316">
        <f t="shared" si="2"/>
        <v>5559116</v>
      </c>
      <c r="F70" s="274">
        <f>5559116</f>
        <v>5559116</v>
      </c>
      <c r="G70" s="147"/>
      <c r="H70" s="147"/>
      <c r="I70" s="146"/>
      <c r="J70" s="147"/>
      <c r="K70" s="146"/>
      <c r="L70" s="146"/>
      <c r="M70" s="369"/>
      <c r="N70" s="135"/>
    </row>
    <row r="71" spans="1:15" s="639" customFormat="1" ht="20.25" customHeight="1">
      <c r="A71" s="143">
        <v>52</v>
      </c>
      <c r="B71" s="26" t="s">
        <v>92</v>
      </c>
      <c r="C71" s="144" t="s">
        <v>142</v>
      </c>
      <c r="D71" s="145" t="s">
        <v>143</v>
      </c>
      <c r="E71" s="316">
        <f t="shared" ref="E71" si="3">F71</f>
        <v>6841930</v>
      </c>
      <c r="F71" s="274">
        <v>6841930</v>
      </c>
      <c r="G71" s="147"/>
      <c r="H71" s="147"/>
      <c r="I71" s="146"/>
      <c r="J71" s="147"/>
      <c r="K71" s="146"/>
      <c r="L71" s="146"/>
      <c r="M71" s="369"/>
      <c r="N71" s="135"/>
    </row>
    <row r="72" spans="1:15" s="636" customFormat="1" ht="20.25" customHeight="1">
      <c r="A72" s="143">
        <v>53</v>
      </c>
      <c r="B72" s="26" t="s">
        <v>82</v>
      </c>
      <c r="C72" s="144" t="s">
        <v>132</v>
      </c>
      <c r="D72" s="39" t="s">
        <v>143</v>
      </c>
      <c r="E72" s="316">
        <f t="shared" si="2"/>
        <v>4010373</v>
      </c>
      <c r="F72" s="274">
        <v>4010373</v>
      </c>
      <c r="G72" s="147"/>
      <c r="H72" s="147"/>
      <c r="I72" s="146"/>
      <c r="J72" s="147"/>
      <c r="K72" s="146"/>
      <c r="L72" s="146"/>
      <c r="M72" s="369"/>
      <c r="N72" s="135"/>
    </row>
    <row r="73" spans="1:15" ht="18.75" customHeight="1">
      <c r="A73" s="143"/>
      <c r="B73" s="866" t="s">
        <v>378</v>
      </c>
      <c r="C73" s="867"/>
      <c r="D73" s="868"/>
      <c r="E73" s="46">
        <v>0</v>
      </c>
      <c r="F73" s="46"/>
      <c r="G73" s="46"/>
      <c r="H73" s="46"/>
      <c r="I73" s="46"/>
      <c r="J73" s="46"/>
      <c r="K73" s="46"/>
      <c r="L73" s="46"/>
      <c r="M73" s="439"/>
      <c r="N73" s="135"/>
      <c r="O73" s="598"/>
    </row>
    <row r="74" spans="1:15" s="249" customFormat="1" ht="21.75" customHeight="1">
      <c r="A74" s="893" t="s">
        <v>751</v>
      </c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135"/>
    </row>
    <row r="75" spans="1:15" ht="19.5" customHeight="1">
      <c r="A75" s="828" t="s">
        <v>752</v>
      </c>
      <c r="B75" s="828"/>
      <c r="C75" s="828"/>
      <c r="D75" s="828"/>
      <c r="E75" s="829"/>
      <c r="F75" s="829"/>
      <c r="G75" s="829"/>
      <c r="H75" s="829"/>
      <c r="I75" s="829"/>
      <c r="J75" s="829"/>
      <c r="K75" s="829"/>
      <c r="L75" s="829"/>
      <c r="M75" s="829"/>
      <c r="N75" s="135"/>
    </row>
    <row r="76" spans="1:15" ht="15" customHeight="1">
      <c r="A76" s="370">
        <v>1</v>
      </c>
      <c r="B76" s="374" t="s">
        <v>693</v>
      </c>
      <c r="C76" s="40"/>
      <c r="D76" s="634"/>
      <c r="E76" s="635"/>
      <c r="F76" s="635"/>
      <c r="G76" s="635"/>
      <c r="H76" s="635"/>
      <c r="I76" s="635"/>
      <c r="J76" s="635"/>
      <c r="K76" s="635"/>
      <c r="L76" s="635"/>
      <c r="M76" s="635"/>
      <c r="N76" s="368"/>
    </row>
    <row r="77" spans="1:15" ht="15" customHeight="1">
      <c r="A77" s="370">
        <v>2</v>
      </c>
      <c r="B77" s="375" t="s">
        <v>683</v>
      </c>
      <c r="C77" s="40"/>
      <c r="D77" s="634"/>
      <c r="E77" s="635"/>
      <c r="F77" s="635"/>
      <c r="G77" s="635"/>
      <c r="H77" s="635"/>
      <c r="I77" s="635"/>
      <c r="J77" s="635"/>
      <c r="K77" s="635"/>
      <c r="L77" s="635"/>
      <c r="M77" s="635"/>
      <c r="N77" s="368"/>
    </row>
    <row r="78" spans="1:15" ht="15" customHeight="1">
      <c r="A78" s="370">
        <v>3</v>
      </c>
      <c r="B78" s="375" t="s">
        <v>685</v>
      </c>
      <c r="C78" s="40"/>
      <c r="D78" s="634"/>
      <c r="E78" s="635"/>
      <c r="F78" s="635"/>
      <c r="G78" s="635"/>
      <c r="H78" s="635"/>
      <c r="I78" s="635"/>
      <c r="J78" s="635"/>
      <c r="K78" s="635"/>
      <c r="L78" s="635"/>
      <c r="M78" s="635"/>
      <c r="N78" s="368"/>
    </row>
    <row r="79" spans="1:15" ht="17.25" customHeight="1">
      <c r="A79" s="370">
        <v>4</v>
      </c>
      <c r="B79" s="375" t="s">
        <v>686</v>
      </c>
      <c r="C79" s="40"/>
      <c r="D79" s="634"/>
      <c r="E79" s="635"/>
      <c r="F79" s="635"/>
      <c r="G79" s="635"/>
      <c r="H79" s="635"/>
      <c r="I79" s="635"/>
      <c r="J79" s="635"/>
      <c r="K79" s="635"/>
      <c r="L79" s="635"/>
      <c r="M79" s="635"/>
      <c r="N79" s="368"/>
    </row>
    <row r="80" spans="1:15" ht="17.25" customHeight="1">
      <c r="A80" s="370">
        <v>5</v>
      </c>
      <c r="B80" s="375" t="s">
        <v>678</v>
      </c>
      <c r="C80" s="40"/>
      <c r="D80" s="634"/>
      <c r="E80" s="635"/>
      <c r="F80" s="635"/>
      <c r="G80" s="635"/>
      <c r="H80" s="635"/>
      <c r="I80" s="635"/>
      <c r="J80" s="635"/>
      <c r="K80" s="635"/>
      <c r="L80" s="635"/>
      <c r="M80" s="635"/>
      <c r="N80" s="368"/>
    </row>
    <row r="81" spans="1:14" ht="17.25" customHeight="1">
      <c r="A81" s="370">
        <v>6</v>
      </c>
      <c r="B81" s="375" t="s">
        <v>694</v>
      </c>
      <c r="C81" s="40"/>
      <c r="D81" s="634"/>
      <c r="E81" s="635"/>
      <c r="F81" s="635"/>
      <c r="G81" s="635"/>
      <c r="H81" s="635"/>
      <c r="I81" s="635"/>
      <c r="J81" s="635"/>
      <c r="K81" s="635"/>
      <c r="L81" s="635"/>
      <c r="M81" s="635"/>
      <c r="N81" s="368"/>
    </row>
    <row r="82" spans="1:14" ht="17.25" customHeight="1">
      <c r="A82" s="370">
        <v>7</v>
      </c>
      <c r="B82" s="375" t="s">
        <v>687</v>
      </c>
      <c r="C82" s="40"/>
      <c r="D82" s="634"/>
      <c r="E82" s="635"/>
      <c r="F82" s="635"/>
      <c r="G82" s="635"/>
      <c r="H82" s="635"/>
      <c r="I82" s="635"/>
      <c r="J82" s="635"/>
      <c r="K82" s="635"/>
      <c r="L82" s="635"/>
      <c r="M82" s="635"/>
      <c r="N82" s="368"/>
    </row>
    <row r="83" spans="1:14" ht="17.25" customHeight="1">
      <c r="A83" s="370">
        <v>8</v>
      </c>
      <c r="B83" s="375" t="s">
        <v>695</v>
      </c>
      <c r="C83" s="147"/>
      <c r="D83" s="634"/>
      <c r="E83" s="635"/>
      <c r="F83" s="635"/>
      <c r="G83" s="635"/>
      <c r="H83" s="635"/>
      <c r="I83" s="635"/>
      <c r="J83" s="635"/>
      <c r="K83" s="635"/>
      <c r="L83" s="635"/>
      <c r="M83" s="635"/>
      <c r="N83" s="368"/>
    </row>
    <row r="84" spans="1:14" ht="19.5" customHeight="1">
      <c r="A84" s="634"/>
      <c r="B84" s="634"/>
      <c r="C84" s="440"/>
      <c r="D84" s="634"/>
      <c r="E84" s="635"/>
      <c r="F84" s="635"/>
      <c r="G84" s="635"/>
      <c r="H84" s="635"/>
      <c r="I84" s="635"/>
      <c r="J84" s="635"/>
      <c r="K84" s="635"/>
      <c r="L84" s="635"/>
      <c r="M84" s="635"/>
      <c r="N84" s="368"/>
    </row>
    <row r="85" spans="1:14" ht="23.25" customHeight="1">
      <c r="A85" s="634"/>
      <c r="B85" s="634"/>
      <c r="C85" s="634"/>
      <c r="D85" s="634"/>
      <c r="E85" s="635"/>
      <c r="F85" s="635"/>
      <c r="G85" s="635"/>
      <c r="H85" s="635"/>
      <c r="I85" s="635"/>
      <c r="J85" s="635"/>
      <c r="K85" s="635"/>
      <c r="L85" s="635"/>
      <c r="M85" s="635"/>
      <c r="N85" s="368"/>
    </row>
    <row r="86" spans="1:14" ht="18.75" customHeight="1">
      <c r="A86" s="17"/>
      <c r="B86" s="17"/>
      <c r="C86" s="377"/>
      <c r="D86" s="17"/>
      <c r="E86" s="17"/>
      <c r="F86" s="17"/>
      <c r="G86" s="17"/>
      <c r="H86" s="848" t="s">
        <v>729</v>
      </c>
      <c r="I86" s="848"/>
      <c r="J86" s="848"/>
      <c r="K86" s="848"/>
      <c r="L86" s="848"/>
      <c r="M86" s="848"/>
      <c r="N86" s="6"/>
    </row>
    <row r="87" spans="1:14" ht="15.4" customHeight="1">
      <c r="A87" s="812" t="s">
        <v>19</v>
      </c>
      <c r="B87" s="812"/>
      <c r="C87" s="812"/>
      <c r="E87" s="812" t="s">
        <v>20</v>
      </c>
      <c r="F87" s="812"/>
      <c r="G87" s="2"/>
      <c r="H87" s="812" t="s">
        <v>21</v>
      </c>
      <c r="I87" s="812"/>
      <c r="J87" s="812"/>
      <c r="K87" s="812"/>
      <c r="L87" s="812"/>
      <c r="M87" s="812"/>
      <c r="N87" s="6"/>
    </row>
    <row r="88" spans="1:14" ht="15.4" customHeight="1">
      <c r="A88" s="7"/>
      <c r="B88" s="3"/>
      <c r="C88" s="13"/>
      <c r="E88" s="3"/>
      <c r="F88" s="3"/>
      <c r="G88" s="3"/>
      <c r="I88" s="3"/>
      <c r="J88" s="7"/>
      <c r="K88" s="3"/>
      <c r="L88" s="3"/>
      <c r="M88" s="164"/>
      <c r="N88" s="6"/>
    </row>
    <row r="89" spans="1:14" ht="40.5" customHeight="1">
      <c r="A89" s="7"/>
      <c r="B89" s="7"/>
      <c r="E89" s="7"/>
      <c r="F89" s="7"/>
      <c r="G89" s="7"/>
      <c r="H89" s="7"/>
      <c r="I89" s="7"/>
      <c r="J89" s="7"/>
      <c r="K89" s="7"/>
      <c r="L89" s="7"/>
      <c r="M89" s="153"/>
      <c r="N89" s="6"/>
    </row>
    <row r="90" spans="1:14" ht="18" customHeight="1">
      <c r="A90" s="841" t="s">
        <v>568</v>
      </c>
      <c r="B90" s="841"/>
      <c r="C90" s="841"/>
      <c r="E90" s="841" t="s">
        <v>149</v>
      </c>
      <c r="F90" s="841"/>
      <c r="G90" s="19"/>
      <c r="H90" s="841" t="s">
        <v>43</v>
      </c>
      <c r="I90" s="841"/>
      <c r="J90" s="841"/>
      <c r="K90" s="841"/>
      <c r="L90" s="841"/>
      <c r="M90" s="841"/>
      <c r="N90" s="6"/>
    </row>
    <row r="91" spans="1:14" ht="6.75" customHeight="1">
      <c r="A91" s="5"/>
      <c r="B91" s="5"/>
      <c r="C91" s="5"/>
      <c r="D91" s="4"/>
      <c r="E91" s="5"/>
      <c r="F91" s="5"/>
      <c r="G91" s="5"/>
      <c r="I91" s="2"/>
      <c r="J91" s="5"/>
      <c r="K91" s="5"/>
      <c r="L91" s="5"/>
      <c r="M91" s="164"/>
      <c r="N91" s="6"/>
    </row>
    <row r="92" spans="1:14" ht="26.25" customHeight="1">
      <c r="A92" s="849" t="s">
        <v>22</v>
      </c>
      <c r="B92" s="849"/>
      <c r="C92" s="849"/>
      <c r="D92" s="849"/>
      <c r="E92" s="849"/>
      <c r="F92" s="849"/>
      <c r="G92" s="849"/>
      <c r="H92" s="849"/>
      <c r="I92" s="849"/>
      <c r="J92" s="849"/>
      <c r="K92" s="849"/>
      <c r="L92" s="849"/>
      <c r="M92" s="849"/>
      <c r="N92" s="6"/>
    </row>
    <row r="93" spans="1:14" ht="15.4" customHeight="1">
      <c r="A93" s="5"/>
      <c r="B93" s="5"/>
      <c r="C93" s="5"/>
      <c r="D93" s="5"/>
      <c r="E93" s="5"/>
      <c r="F93" s="5"/>
      <c r="G93" s="850" t="s">
        <v>24</v>
      </c>
      <c r="H93" s="850"/>
      <c r="I93" s="850"/>
      <c r="J93" s="850"/>
      <c r="K93" s="850"/>
      <c r="L93" s="850"/>
      <c r="M93" s="850"/>
      <c r="N93" s="6"/>
    </row>
    <row r="94" spans="1:14" ht="15.75" customHeight="1">
      <c r="A94" s="7"/>
      <c r="B94" s="812" t="s">
        <v>23</v>
      </c>
      <c r="C94" s="812"/>
      <c r="D94" s="812"/>
      <c r="E94" s="7"/>
      <c r="F94" s="7"/>
      <c r="G94" s="812" t="s">
        <v>39</v>
      </c>
      <c r="H94" s="812"/>
      <c r="I94" s="812"/>
      <c r="J94" s="812"/>
      <c r="K94" s="812"/>
      <c r="L94" s="812"/>
      <c r="M94" s="812"/>
      <c r="N94" s="6"/>
    </row>
    <row r="95" spans="1:14" ht="18.75" customHeight="1">
      <c r="A95" s="2"/>
      <c r="B95" s="812"/>
      <c r="C95" s="812"/>
      <c r="D95" s="812"/>
      <c r="E95" s="7"/>
      <c r="F95" s="7"/>
      <c r="G95" s="812"/>
      <c r="H95" s="812"/>
      <c r="I95" s="812"/>
      <c r="J95" s="812"/>
      <c r="K95" s="812"/>
      <c r="L95" s="812"/>
      <c r="M95" s="812"/>
      <c r="N95" s="6"/>
    </row>
    <row r="96" spans="1:14" ht="12.75" customHeight="1">
      <c r="A96" s="7"/>
      <c r="B96" s="7"/>
      <c r="C96" s="7"/>
      <c r="D96" s="7"/>
      <c r="E96" s="7"/>
      <c r="F96" s="7"/>
      <c r="G96" s="812"/>
      <c r="H96" s="812"/>
      <c r="I96" s="812"/>
      <c r="J96" s="812"/>
      <c r="K96" s="812"/>
      <c r="L96" s="812"/>
      <c r="M96" s="812"/>
      <c r="N96" s="6"/>
    </row>
    <row r="97" spans="1:14" ht="15.4" customHeight="1">
      <c r="A97" s="809"/>
      <c r="B97" s="809"/>
      <c r="C97" s="809"/>
      <c r="D97" s="809"/>
      <c r="E97" s="809"/>
      <c r="F97" s="809"/>
      <c r="G97" s="809"/>
      <c r="H97" s="809"/>
      <c r="I97" s="851"/>
      <c r="J97" s="851"/>
      <c r="K97" s="851"/>
      <c r="L97" s="851"/>
      <c r="M97" s="851"/>
      <c r="N97" s="6"/>
    </row>
    <row r="98" spans="1:14">
      <c r="D98" s="250" t="s">
        <v>423</v>
      </c>
    </row>
  </sheetData>
  <mergeCells count="42"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  <mergeCell ref="A75:D75"/>
    <mergeCell ref="E75:M75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73:D73"/>
    <mergeCell ref="A74:M74"/>
    <mergeCell ref="H86:M86"/>
    <mergeCell ref="A87:C87"/>
    <mergeCell ref="E87:F87"/>
    <mergeCell ref="H87:M87"/>
    <mergeCell ref="A90:C90"/>
    <mergeCell ref="E90:F90"/>
    <mergeCell ref="H90:M90"/>
    <mergeCell ref="A92:M92"/>
    <mergeCell ref="G93:M93"/>
    <mergeCell ref="B94:D95"/>
    <mergeCell ref="G94:M96"/>
    <mergeCell ref="A97:H97"/>
    <mergeCell ref="I97:M97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 codeName="Sheet45">
    <tabColor rgb="FFFF0000"/>
  </sheetPr>
  <dimension ref="A1:P92"/>
  <sheetViews>
    <sheetView showGridLines="0" topLeftCell="A36" workbookViewId="0">
      <selection activeCell="F70" sqref="F70"/>
    </sheetView>
  </sheetViews>
  <sheetFormatPr defaultRowHeight="15.75"/>
  <cols>
    <col min="1" max="1" width="6.6640625" style="604" customWidth="1"/>
    <col min="2" max="2" width="32.5" style="604" customWidth="1"/>
    <col min="3" max="3" width="19.1640625" style="8" customWidth="1"/>
    <col min="4" max="4" width="36" style="604" customWidth="1"/>
    <col min="5" max="5" width="14.5" style="604" customWidth="1"/>
    <col min="6" max="6" width="15.83203125" style="604" bestFit="1" customWidth="1"/>
    <col min="7" max="7" width="15.1640625" style="604" bestFit="1" customWidth="1"/>
    <col min="8" max="11" width="10.5" style="604" customWidth="1"/>
    <col min="12" max="12" width="11.83203125" style="604" customWidth="1"/>
    <col min="13" max="13" width="16.1640625" style="152" customWidth="1"/>
    <col min="14" max="14" width="15.6640625" style="604" customWidth="1"/>
    <col min="15" max="16384" width="9.33203125" style="604"/>
  </cols>
  <sheetData>
    <row r="1" spans="1:16" ht="15.4" customHeight="1">
      <c r="A1" s="809"/>
      <c r="B1" s="809"/>
      <c r="C1" s="809"/>
      <c r="D1" s="809"/>
      <c r="E1" s="809"/>
      <c r="F1" s="809"/>
      <c r="G1" s="809"/>
      <c r="H1" s="809"/>
      <c r="I1" s="2"/>
      <c r="J1" s="2"/>
      <c r="K1" s="2"/>
      <c r="L1" s="2"/>
      <c r="M1" s="150" t="s">
        <v>0</v>
      </c>
      <c r="N1" s="6"/>
      <c r="P1" s="1"/>
    </row>
    <row r="2" spans="1:16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151" t="s">
        <v>630</v>
      </c>
    </row>
    <row r="3" spans="1:16" ht="15.4" customHeight="1">
      <c r="A3" s="811" t="s">
        <v>658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151" t="s">
        <v>150</v>
      </c>
    </row>
    <row r="4" spans="1:16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6"/>
    </row>
    <row r="5" spans="1:16" ht="2.65" customHeight="1">
      <c r="E5" s="22"/>
      <c r="F5" s="22"/>
      <c r="G5" s="22"/>
      <c r="N5" s="6"/>
    </row>
    <row r="6" spans="1:16" ht="18.75" customHeight="1">
      <c r="A6" s="7"/>
      <c r="B6" s="7"/>
      <c r="C6" s="812" t="s">
        <v>2</v>
      </c>
      <c r="D6" s="812"/>
      <c r="E6" s="812" t="s">
        <v>705</v>
      </c>
      <c r="F6" s="812"/>
      <c r="G6" s="812"/>
      <c r="H6" s="2"/>
      <c r="I6" s="2"/>
      <c r="J6" s="9"/>
      <c r="K6" s="7"/>
      <c r="L6" s="7"/>
      <c r="M6" s="153"/>
    </row>
    <row r="7" spans="1:16">
      <c r="E7" s="22"/>
      <c r="F7" s="22"/>
      <c r="G7" s="22"/>
    </row>
    <row r="8" spans="1:16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6"/>
    </row>
    <row r="9" spans="1:16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6"/>
    </row>
    <row r="10" spans="1:16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6"/>
    </row>
    <row r="11" spans="1:16">
      <c r="A11" s="806" t="s">
        <v>406</v>
      </c>
      <c r="B11" s="806"/>
      <c r="C11" s="806"/>
      <c r="D11" s="806"/>
      <c r="E11" s="807" t="s">
        <v>405</v>
      </c>
      <c r="F11" s="807"/>
      <c r="G11" s="808"/>
      <c r="H11" s="808"/>
      <c r="I11" s="808"/>
      <c r="J11" s="808"/>
      <c r="K11" s="808"/>
      <c r="L11" s="808"/>
      <c r="M11" s="808"/>
      <c r="N11" s="6"/>
    </row>
    <row r="12" spans="1:16" ht="16.149999999999999" customHeight="1">
      <c r="A12" s="20" t="s">
        <v>41</v>
      </c>
      <c r="B12" s="2"/>
      <c r="C12" s="21" t="s">
        <v>720</v>
      </c>
      <c r="D12" s="7"/>
      <c r="E12" s="7"/>
      <c r="F12" s="7"/>
      <c r="G12" s="7"/>
      <c r="H12" s="7"/>
      <c r="I12" s="7"/>
      <c r="J12" s="7"/>
      <c r="K12" s="7"/>
      <c r="L12" s="7"/>
      <c r="M12" s="153"/>
      <c r="N12" s="6"/>
    </row>
    <row r="13" spans="1:16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6"/>
    </row>
    <row r="14" spans="1:16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17" t="s">
        <v>4</v>
      </c>
      <c r="M14" s="817"/>
      <c r="N14" s="6"/>
    </row>
    <row r="15" spans="1:16" ht="18.75" customHeight="1">
      <c r="A15" s="818" t="s">
        <v>27</v>
      </c>
      <c r="B15" s="818" t="s">
        <v>5</v>
      </c>
      <c r="C15" s="818" t="s">
        <v>6</v>
      </c>
      <c r="D15" s="818"/>
      <c r="E15" s="818" t="s">
        <v>7</v>
      </c>
      <c r="F15" s="821" t="s">
        <v>8</v>
      </c>
      <c r="G15" s="822"/>
      <c r="H15" s="822"/>
      <c r="I15" s="822"/>
      <c r="J15" s="822"/>
      <c r="K15" s="822"/>
      <c r="L15" s="823"/>
      <c r="M15" s="900" t="s">
        <v>9</v>
      </c>
      <c r="N15" s="6"/>
    </row>
    <row r="16" spans="1:16" ht="72" customHeight="1">
      <c r="A16" s="818"/>
      <c r="B16" s="818"/>
      <c r="C16" s="608" t="s">
        <v>17</v>
      </c>
      <c r="D16" s="608" t="s">
        <v>18</v>
      </c>
      <c r="E16" s="818"/>
      <c r="F16" s="18" t="s">
        <v>443</v>
      </c>
      <c r="G16" s="18" t="s">
        <v>11</v>
      </c>
      <c r="H16" s="18" t="s">
        <v>12</v>
      </c>
      <c r="I16" s="18" t="s">
        <v>13</v>
      </c>
      <c r="J16" s="18" t="s">
        <v>14</v>
      </c>
      <c r="K16" s="18" t="s">
        <v>15</v>
      </c>
      <c r="L16" s="18" t="s">
        <v>16</v>
      </c>
      <c r="M16" s="900"/>
      <c r="N16" s="6"/>
    </row>
    <row r="17" spans="1:14" s="16" customFormat="1" ht="11.25">
      <c r="A17" s="605">
        <v>1</v>
      </c>
      <c r="B17" s="605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7</v>
      </c>
      <c r="I17" s="14">
        <v>8</v>
      </c>
      <c r="J17" s="14">
        <v>9</v>
      </c>
      <c r="K17" s="14">
        <v>10</v>
      </c>
      <c r="L17" s="14">
        <v>11</v>
      </c>
      <c r="M17" s="154">
        <v>12</v>
      </c>
      <c r="N17" s="15"/>
    </row>
    <row r="18" spans="1:14" ht="19.5" customHeight="1">
      <c r="A18" s="31"/>
      <c r="B18" s="826" t="s">
        <v>7</v>
      </c>
      <c r="C18" s="826"/>
      <c r="D18" s="826"/>
      <c r="E18" s="32">
        <f>SUM(E20:E66)</f>
        <v>361111584</v>
      </c>
      <c r="F18" s="32">
        <f>SUM(F20:F66)</f>
        <v>361111584</v>
      </c>
      <c r="G18" s="32">
        <f t="shared" ref="G18:M18" si="0">SUM(G20:G66)</f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136">
        <f>363895500+105492+52746</f>
        <v>364053738</v>
      </c>
    </row>
    <row r="19" spans="1:14">
      <c r="A19" s="34" t="s">
        <v>25</v>
      </c>
      <c r="B19" s="814" t="s">
        <v>26</v>
      </c>
      <c r="C19" s="815"/>
      <c r="D19" s="816"/>
      <c r="E19" s="35">
        <f>SUM(E20:E66)</f>
        <v>361111584</v>
      </c>
      <c r="F19" s="35">
        <f>SUM(F20:F66)</f>
        <v>361111584</v>
      </c>
      <c r="G19" s="35">
        <f t="shared" ref="G19:M19" si="1">SUM(G20:G66)</f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10"/>
    </row>
    <row r="20" spans="1:14" s="612" customFormat="1" ht="20.25" customHeight="1">
      <c r="A20" s="143">
        <v>1</v>
      </c>
      <c r="B20" s="26" t="s">
        <v>43</v>
      </c>
      <c r="C20" s="144">
        <v>5495215012177</v>
      </c>
      <c r="D20" s="145" t="s">
        <v>143</v>
      </c>
      <c r="E20" s="316">
        <f t="shared" ref="E20:E66" si="2">F20</f>
        <v>12911893</v>
      </c>
      <c r="F20" s="274">
        <v>12911893</v>
      </c>
      <c r="G20" s="147"/>
      <c r="H20" s="147"/>
      <c r="I20" s="146"/>
      <c r="J20" s="147"/>
      <c r="K20" s="146"/>
      <c r="L20" s="146"/>
      <c r="M20" s="369"/>
      <c r="N20" s="135"/>
    </row>
    <row r="21" spans="1:14" s="612" customFormat="1" ht="20.25" customHeight="1">
      <c r="A21" s="143">
        <v>2</v>
      </c>
      <c r="B21" s="27" t="s">
        <v>57</v>
      </c>
      <c r="C21" s="144" t="s">
        <v>107</v>
      </c>
      <c r="D21" s="145" t="s">
        <v>143</v>
      </c>
      <c r="E21" s="316">
        <f t="shared" si="2"/>
        <v>10939282</v>
      </c>
      <c r="F21" s="274">
        <v>10939282</v>
      </c>
      <c r="G21" s="147"/>
      <c r="H21" s="147"/>
      <c r="I21" s="146"/>
      <c r="J21" s="146"/>
      <c r="K21" s="146"/>
      <c r="L21" s="146"/>
      <c r="M21" s="369"/>
      <c r="N21" s="135"/>
    </row>
    <row r="22" spans="1:14" s="612" customFormat="1" ht="20.25" customHeight="1">
      <c r="A22" s="143">
        <v>3</v>
      </c>
      <c r="B22" s="27" t="s">
        <v>45</v>
      </c>
      <c r="C22" s="144" t="s">
        <v>95</v>
      </c>
      <c r="D22" s="145" t="s">
        <v>143</v>
      </c>
      <c r="E22" s="316">
        <f t="shared" si="2"/>
        <v>8220479</v>
      </c>
      <c r="F22" s="274">
        <v>8220479</v>
      </c>
      <c r="G22" s="147"/>
      <c r="H22" s="147"/>
      <c r="I22" s="146"/>
      <c r="J22" s="146"/>
      <c r="K22" s="146"/>
      <c r="L22" s="146"/>
      <c r="M22" s="369"/>
      <c r="N22" s="135"/>
    </row>
    <row r="23" spans="1:14" s="612" customFormat="1" ht="20.25" customHeight="1">
      <c r="A23" s="143">
        <v>4</v>
      </c>
      <c r="B23" s="27" t="s">
        <v>46</v>
      </c>
      <c r="C23" s="144" t="s">
        <v>96</v>
      </c>
      <c r="D23" s="145" t="s">
        <v>143</v>
      </c>
      <c r="E23" s="316">
        <f t="shared" si="2"/>
        <v>10747817</v>
      </c>
      <c r="F23" s="274">
        <f>10747817</f>
        <v>10747817</v>
      </c>
      <c r="G23" s="147"/>
      <c r="H23" s="147"/>
      <c r="I23" s="146"/>
      <c r="J23" s="146"/>
      <c r="K23" s="146"/>
      <c r="L23" s="146"/>
      <c r="M23" s="369"/>
      <c r="N23" s="135"/>
    </row>
    <row r="24" spans="1:14" s="612" customFormat="1" ht="20.25" customHeight="1">
      <c r="A24" s="143">
        <v>5</v>
      </c>
      <c r="B24" s="27" t="s">
        <v>47</v>
      </c>
      <c r="C24" s="144" t="s">
        <v>97</v>
      </c>
      <c r="D24" s="145" t="s">
        <v>143</v>
      </c>
      <c r="E24" s="316">
        <f t="shared" si="2"/>
        <v>8327014</v>
      </c>
      <c r="F24" s="274">
        <v>8327014</v>
      </c>
      <c r="G24" s="147"/>
      <c r="H24" s="147"/>
      <c r="I24" s="146"/>
      <c r="J24" s="146"/>
      <c r="K24" s="146"/>
      <c r="L24" s="146"/>
      <c r="M24" s="369"/>
      <c r="N24" s="135"/>
    </row>
    <row r="25" spans="1:14" s="612" customFormat="1" ht="20.25" customHeight="1">
      <c r="A25" s="143">
        <v>6</v>
      </c>
      <c r="B25" s="26" t="s">
        <v>48</v>
      </c>
      <c r="C25" s="144" t="s">
        <v>98</v>
      </c>
      <c r="D25" s="145" t="s">
        <v>143</v>
      </c>
      <c r="E25" s="316">
        <f t="shared" si="2"/>
        <v>7454619</v>
      </c>
      <c r="F25" s="274">
        <v>7454619</v>
      </c>
      <c r="G25" s="147"/>
      <c r="H25" s="147"/>
      <c r="I25" s="146"/>
      <c r="J25" s="147"/>
      <c r="K25" s="146"/>
      <c r="L25" s="146"/>
      <c r="M25" s="369"/>
      <c r="N25" s="135"/>
    </row>
    <row r="26" spans="1:14" s="612" customFormat="1" ht="20.25" customHeight="1">
      <c r="A26" s="143">
        <v>7</v>
      </c>
      <c r="B26" s="26" t="s">
        <v>52</v>
      </c>
      <c r="C26" s="144" t="s">
        <v>102</v>
      </c>
      <c r="D26" s="145" t="s">
        <v>143</v>
      </c>
      <c r="E26" s="316">
        <f t="shared" si="2"/>
        <v>6190950</v>
      </c>
      <c r="F26" s="274">
        <v>6190950</v>
      </c>
      <c r="G26" s="147"/>
      <c r="H26" s="147"/>
      <c r="I26" s="146"/>
      <c r="J26" s="147"/>
      <c r="K26" s="146"/>
      <c r="L26" s="146"/>
      <c r="M26" s="369"/>
      <c r="N26" s="135"/>
    </row>
    <row r="27" spans="1:14" s="12" customFormat="1" ht="20.25" customHeight="1">
      <c r="A27" s="143">
        <v>8</v>
      </c>
      <c r="B27" s="314" t="s">
        <v>235</v>
      </c>
      <c r="C27" s="42" t="s">
        <v>305</v>
      </c>
      <c r="D27" s="142" t="s">
        <v>143</v>
      </c>
      <c r="E27" s="44">
        <f t="shared" si="2"/>
        <v>8220479</v>
      </c>
      <c r="F27" s="43">
        <v>8220479</v>
      </c>
      <c r="G27" s="43"/>
      <c r="H27" s="43"/>
      <c r="I27" s="44"/>
      <c r="J27" s="43"/>
      <c r="K27" s="44"/>
      <c r="L27" s="44"/>
      <c r="M27" s="369"/>
      <c r="N27" s="11"/>
    </row>
    <row r="28" spans="1:14" s="12" customFormat="1" ht="20.25" customHeight="1">
      <c r="A28" s="143">
        <v>9</v>
      </c>
      <c r="B28" s="314" t="s">
        <v>53</v>
      </c>
      <c r="C28" s="42" t="s">
        <v>103</v>
      </c>
      <c r="D28" s="142" t="s">
        <v>143</v>
      </c>
      <c r="E28" s="44">
        <f t="shared" si="2"/>
        <v>8984888</v>
      </c>
      <c r="F28" s="43">
        <v>8984888</v>
      </c>
      <c r="G28" s="43"/>
      <c r="H28" s="43"/>
      <c r="I28" s="44"/>
      <c r="J28" s="43"/>
      <c r="K28" s="44"/>
      <c r="L28" s="44"/>
      <c r="M28" s="369"/>
      <c r="N28" s="11"/>
    </row>
    <row r="29" spans="1:14" s="612" customFormat="1" ht="20.25" customHeight="1">
      <c r="A29" s="143">
        <v>10</v>
      </c>
      <c r="B29" s="26" t="s">
        <v>54</v>
      </c>
      <c r="C29" s="144" t="s">
        <v>104</v>
      </c>
      <c r="D29" s="145" t="s">
        <v>143</v>
      </c>
      <c r="E29" s="316">
        <f t="shared" si="2"/>
        <v>6841931</v>
      </c>
      <c r="F29" s="274">
        <v>6841931</v>
      </c>
      <c r="G29" s="147"/>
      <c r="H29" s="147"/>
      <c r="I29" s="146"/>
      <c r="J29" s="147"/>
      <c r="K29" s="146"/>
      <c r="L29" s="146"/>
      <c r="M29" s="369"/>
      <c r="N29" s="135"/>
    </row>
    <row r="30" spans="1:14" s="612" customFormat="1" ht="20.25" customHeight="1">
      <c r="A30" s="143">
        <v>11</v>
      </c>
      <c r="B30" s="26" t="s">
        <v>56</v>
      </c>
      <c r="C30" s="144" t="s">
        <v>106</v>
      </c>
      <c r="D30" s="145" t="s">
        <v>143</v>
      </c>
      <c r="E30" s="316">
        <f t="shared" si="2"/>
        <v>6546390</v>
      </c>
      <c r="F30" s="274">
        <f>6546390</f>
        <v>6546390</v>
      </c>
      <c r="G30" s="147"/>
      <c r="H30" s="147"/>
      <c r="I30" s="146"/>
      <c r="J30" s="147"/>
      <c r="K30" s="146"/>
      <c r="L30" s="146"/>
      <c r="M30" s="369"/>
      <c r="N30" s="135"/>
    </row>
    <row r="31" spans="1:14" s="12" customFormat="1" ht="20.25" customHeight="1">
      <c r="A31" s="143">
        <v>12</v>
      </c>
      <c r="B31" s="96" t="s">
        <v>591</v>
      </c>
      <c r="C31" s="95" t="s">
        <v>596</v>
      </c>
      <c r="D31" s="142" t="s">
        <v>143</v>
      </c>
      <c r="E31" s="44">
        <f t="shared" si="2"/>
        <v>5225281</v>
      </c>
      <c r="F31" s="43">
        <v>5225281</v>
      </c>
      <c r="G31" s="43"/>
      <c r="H31" s="43"/>
      <c r="I31" s="44"/>
      <c r="J31" s="43"/>
      <c r="K31" s="44"/>
      <c r="L31" s="44"/>
      <c r="M31" s="369"/>
      <c r="N31" s="11"/>
    </row>
    <row r="32" spans="1:14" s="12" customFormat="1" ht="20.25" customHeight="1">
      <c r="A32" s="143">
        <v>13</v>
      </c>
      <c r="B32" s="314" t="s">
        <v>49</v>
      </c>
      <c r="C32" s="42" t="s">
        <v>99</v>
      </c>
      <c r="D32" s="142" t="s">
        <v>143</v>
      </c>
      <c r="E32" s="44">
        <f t="shared" si="2"/>
        <v>10711983</v>
      </c>
      <c r="F32" s="43">
        <v>10711983</v>
      </c>
      <c r="G32" s="43"/>
      <c r="H32" s="43"/>
      <c r="I32" s="44"/>
      <c r="J32" s="43"/>
      <c r="K32" s="44"/>
      <c r="L32" s="44"/>
      <c r="M32" s="369"/>
      <c r="N32" s="11"/>
    </row>
    <row r="33" spans="1:14" s="612" customFormat="1" ht="20.25" customHeight="1">
      <c r="A33" s="143">
        <v>14</v>
      </c>
      <c r="B33" s="96" t="s">
        <v>60</v>
      </c>
      <c r="C33" s="95" t="s">
        <v>110</v>
      </c>
      <c r="D33" s="145" t="s">
        <v>143</v>
      </c>
      <c r="E33" s="316">
        <f t="shared" si="2"/>
        <v>4540106</v>
      </c>
      <c r="F33" s="274">
        <v>4540106</v>
      </c>
      <c r="G33" s="147"/>
      <c r="H33" s="147"/>
      <c r="I33" s="146"/>
      <c r="J33" s="147"/>
      <c r="K33" s="146"/>
      <c r="L33" s="146"/>
      <c r="M33" s="369"/>
      <c r="N33" s="135"/>
    </row>
    <row r="34" spans="1:14" s="612" customFormat="1" ht="20.25" customHeight="1">
      <c r="A34" s="143">
        <v>15</v>
      </c>
      <c r="B34" s="26" t="s">
        <v>58</v>
      </c>
      <c r="C34" s="144" t="s">
        <v>108</v>
      </c>
      <c r="D34" s="145" t="s">
        <v>143</v>
      </c>
      <c r="E34" s="316">
        <f t="shared" si="2"/>
        <v>8625014</v>
      </c>
      <c r="F34" s="274">
        <v>8625014</v>
      </c>
      <c r="G34" s="147"/>
      <c r="H34" s="147"/>
      <c r="I34" s="146"/>
      <c r="J34" s="147"/>
      <c r="K34" s="146"/>
      <c r="L34" s="146"/>
      <c r="M34" s="369"/>
      <c r="N34" s="135"/>
    </row>
    <row r="35" spans="1:14" s="12" customFormat="1" ht="20.25" customHeight="1">
      <c r="A35" s="143">
        <v>16</v>
      </c>
      <c r="B35" s="314" t="s">
        <v>59</v>
      </c>
      <c r="C35" s="42" t="s">
        <v>109</v>
      </c>
      <c r="D35" s="142" t="s">
        <v>143</v>
      </c>
      <c r="E35" s="44">
        <f t="shared" si="2"/>
        <v>6190950</v>
      </c>
      <c r="F35" s="43">
        <v>6190950</v>
      </c>
      <c r="G35" s="43"/>
      <c r="H35" s="43"/>
      <c r="I35" s="44"/>
      <c r="J35" s="43"/>
      <c r="K35" s="44"/>
      <c r="L35" s="44"/>
      <c r="M35" s="369"/>
      <c r="N35" s="11"/>
    </row>
    <row r="36" spans="1:14" s="612" customFormat="1" ht="20.25" customHeight="1">
      <c r="A36" s="143">
        <v>17</v>
      </c>
      <c r="B36" s="26" t="s">
        <v>563</v>
      </c>
      <c r="C36" s="144">
        <v>5495205012837</v>
      </c>
      <c r="D36" s="145" t="s">
        <v>143</v>
      </c>
      <c r="E36" s="316">
        <f t="shared" si="2"/>
        <v>6155116</v>
      </c>
      <c r="F36" s="274">
        <v>6155116</v>
      </c>
      <c r="G36" s="147"/>
      <c r="H36" s="147"/>
      <c r="I36" s="146"/>
      <c r="J36" s="147"/>
      <c r="K36" s="146"/>
      <c r="L36" s="146"/>
      <c r="M36" s="369"/>
      <c r="N36" s="135"/>
    </row>
    <row r="37" spans="1:14" s="612" customFormat="1" ht="20.25" customHeight="1">
      <c r="A37" s="143">
        <v>18</v>
      </c>
      <c r="B37" s="26" t="s">
        <v>61</v>
      </c>
      <c r="C37" s="144" t="s">
        <v>111</v>
      </c>
      <c r="D37" s="145" t="s">
        <v>143</v>
      </c>
      <c r="E37" s="316">
        <f t="shared" si="2"/>
        <v>6305829</v>
      </c>
      <c r="F37" s="274">
        <v>6305829</v>
      </c>
      <c r="G37" s="147"/>
      <c r="H37" s="147"/>
      <c r="I37" s="146"/>
      <c r="J37" s="147"/>
      <c r="K37" s="146"/>
      <c r="L37" s="146"/>
      <c r="M37" s="369"/>
      <c r="N37" s="135"/>
    </row>
    <row r="38" spans="1:14" s="12" customFormat="1" ht="20.25" customHeight="1">
      <c r="A38" s="143">
        <v>19</v>
      </c>
      <c r="B38" s="314" t="s">
        <v>62</v>
      </c>
      <c r="C38" s="42" t="s">
        <v>112</v>
      </c>
      <c r="D38" s="142" t="s">
        <v>143</v>
      </c>
      <c r="E38" s="44">
        <f t="shared" si="2"/>
        <v>5654848</v>
      </c>
      <c r="F38" s="43">
        <v>5654848</v>
      </c>
      <c r="G38" s="43"/>
      <c r="H38" s="43"/>
      <c r="I38" s="44"/>
      <c r="J38" s="43"/>
      <c r="K38" s="44"/>
      <c r="L38" s="44"/>
      <c r="M38" s="369"/>
      <c r="N38" s="11"/>
    </row>
    <row r="39" spans="1:14" s="612" customFormat="1" ht="20.25" customHeight="1">
      <c r="A39" s="143">
        <v>20</v>
      </c>
      <c r="B39" s="26" t="s">
        <v>64</v>
      </c>
      <c r="C39" s="144" t="s">
        <v>114</v>
      </c>
      <c r="D39" s="145" t="s">
        <v>143</v>
      </c>
      <c r="E39" s="316">
        <f t="shared" si="2"/>
        <v>6841931</v>
      </c>
      <c r="F39" s="274">
        <v>6841931</v>
      </c>
      <c r="G39" s="147"/>
      <c r="H39" s="147"/>
      <c r="I39" s="146"/>
      <c r="J39" s="147"/>
      <c r="K39" s="146"/>
      <c r="L39" s="146"/>
      <c r="M39" s="369"/>
      <c r="N39" s="135"/>
    </row>
    <row r="40" spans="1:14" s="612" customFormat="1" ht="20.25" customHeight="1">
      <c r="A40" s="143">
        <v>21</v>
      </c>
      <c r="B40" s="26" t="s">
        <v>67</v>
      </c>
      <c r="C40" s="144" t="s">
        <v>117</v>
      </c>
      <c r="D40" s="145" t="s">
        <v>143</v>
      </c>
      <c r="E40" s="316">
        <f t="shared" si="2"/>
        <v>6841931</v>
      </c>
      <c r="F40" s="274">
        <f>6841931</f>
        <v>6841931</v>
      </c>
      <c r="G40" s="147"/>
      <c r="H40" s="147"/>
      <c r="I40" s="146"/>
      <c r="J40" s="147"/>
      <c r="K40" s="146"/>
      <c r="L40" s="146"/>
      <c r="M40" s="369"/>
      <c r="N40" s="135"/>
    </row>
    <row r="41" spans="1:14" s="612" customFormat="1" ht="20.25" customHeight="1">
      <c r="A41" s="143">
        <v>22</v>
      </c>
      <c r="B41" s="26" t="s">
        <v>68</v>
      </c>
      <c r="C41" s="144" t="s">
        <v>118</v>
      </c>
      <c r="D41" s="145" t="s">
        <v>143</v>
      </c>
      <c r="E41" s="316">
        <f t="shared" si="2"/>
        <v>10747817</v>
      </c>
      <c r="F41" s="274">
        <v>10747817</v>
      </c>
      <c r="G41" s="147"/>
      <c r="H41" s="147"/>
      <c r="I41" s="146"/>
      <c r="J41" s="147"/>
      <c r="K41" s="146"/>
      <c r="L41" s="146"/>
      <c r="M41" s="369"/>
      <c r="N41" s="135"/>
    </row>
    <row r="42" spans="1:14" s="612" customFormat="1" ht="20.25" customHeight="1">
      <c r="A42" s="143">
        <v>23</v>
      </c>
      <c r="B42" s="26" t="s">
        <v>69</v>
      </c>
      <c r="C42" s="144" t="s">
        <v>119</v>
      </c>
      <c r="D42" s="145" t="s">
        <v>143</v>
      </c>
      <c r="E42" s="316">
        <f t="shared" si="2"/>
        <v>7263154</v>
      </c>
      <c r="F42" s="274">
        <v>7263154</v>
      </c>
      <c r="G42" s="147"/>
      <c r="H42" s="147"/>
      <c r="I42" s="146"/>
      <c r="J42" s="147"/>
      <c r="K42" s="146"/>
      <c r="L42" s="146"/>
      <c r="M42" s="369"/>
      <c r="N42" s="135"/>
    </row>
    <row r="43" spans="1:14" s="612" customFormat="1" ht="20.25" customHeight="1">
      <c r="A43" s="143">
        <v>24</v>
      </c>
      <c r="B43" s="26" t="s">
        <v>70</v>
      </c>
      <c r="C43" s="144" t="s">
        <v>120</v>
      </c>
      <c r="D43" s="145" t="s">
        <v>143</v>
      </c>
      <c r="E43" s="316">
        <f t="shared" si="2"/>
        <v>7454619</v>
      </c>
      <c r="F43" s="274">
        <v>7454619</v>
      </c>
      <c r="G43" s="147"/>
      <c r="H43" s="147"/>
      <c r="I43" s="146"/>
      <c r="J43" s="147"/>
      <c r="K43" s="146"/>
      <c r="L43" s="146"/>
      <c r="M43" s="369"/>
      <c r="N43" s="135"/>
    </row>
    <row r="44" spans="1:14" s="612" customFormat="1" ht="20.25" customHeight="1">
      <c r="A44" s="143">
        <v>25</v>
      </c>
      <c r="B44" s="26" t="s">
        <v>71</v>
      </c>
      <c r="C44" s="144" t="s">
        <v>121</v>
      </c>
      <c r="D44" s="145" t="s">
        <v>143</v>
      </c>
      <c r="E44" s="316">
        <f t="shared" si="2"/>
        <v>4774109</v>
      </c>
      <c r="F44" s="274">
        <v>4774109</v>
      </c>
      <c r="G44" s="147"/>
      <c r="H44" s="147"/>
      <c r="I44" s="146"/>
      <c r="J44" s="147"/>
      <c r="K44" s="146"/>
      <c r="L44" s="146"/>
      <c r="M44" s="369"/>
      <c r="N44" s="135"/>
    </row>
    <row r="45" spans="1:14" s="612" customFormat="1" ht="20.25" customHeight="1">
      <c r="A45" s="143">
        <v>26</v>
      </c>
      <c r="B45" s="26" t="s">
        <v>73</v>
      </c>
      <c r="C45" s="144" t="s">
        <v>123</v>
      </c>
      <c r="D45" s="145" t="s">
        <v>143</v>
      </c>
      <c r="E45" s="316">
        <f t="shared" si="2"/>
        <v>9637018</v>
      </c>
      <c r="F45" s="274">
        <f>9637018</f>
        <v>9637018</v>
      </c>
      <c r="G45" s="147"/>
      <c r="H45" s="147"/>
      <c r="I45" s="146"/>
      <c r="J45" s="147"/>
      <c r="K45" s="146"/>
      <c r="L45" s="146"/>
      <c r="M45" s="369"/>
      <c r="N45" s="135"/>
    </row>
    <row r="46" spans="1:14" s="612" customFormat="1" ht="20.25" customHeight="1">
      <c r="A46" s="143">
        <v>27</v>
      </c>
      <c r="B46" s="26" t="s">
        <v>74</v>
      </c>
      <c r="C46" s="144" t="s">
        <v>124</v>
      </c>
      <c r="D46" s="145" t="s">
        <v>143</v>
      </c>
      <c r="E46" s="316">
        <f t="shared" si="2"/>
        <v>8609153</v>
      </c>
      <c r="F46" s="274">
        <v>8609153</v>
      </c>
      <c r="G46" s="147"/>
      <c r="H46" s="147"/>
      <c r="I46" s="146"/>
      <c r="J46" s="147"/>
      <c r="K46" s="146"/>
      <c r="L46" s="146"/>
      <c r="M46" s="369"/>
      <c r="N46" s="135"/>
    </row>
    <row r="47" spans="1:14" s="612" customFormat="1" ht="20.25" customHeight="1">
      <c r="A47" s="143">
        <v>28</v>
      </c>
      <c r="B47" s="26" t="s">
        <v>75</v>
      </c>
      <c r="C47" s="144" t="s">
        <v>125</v>
      </c>
      <c r="D47" s="145" t="s">
        <v>143</v>
      </c>
      <c r="E47" s="316">
        <f t="shared" si="2"/>
        <v>7139932</v>
      </c>
      <c r="F47" s="274">
        <v>7139932</v>
      </c>
      <c r="G47" s="147"/>
      <c r="H47" s="147"/>
      <c r="I47" s="146"/>
      <c r="J47" s="147"/>
      <c r="K47" s="146"/>
      <c r="L47" s="146"/>
      <c r="M47" s="369"/>
      <c r="N47" s="135"/>
    </row>
    <row r="48" spans="1:14" s="612" customFormat="1" ht="20.25" customHeight="1">
      <c r="A48" s="143">
        <v>29</v>
      </c>
      <c r="B48" s="114" t="s">
        <v>562</v>
      </c>
      <c r="C48" s="95" t="s">
        <v>566</v>
      </c>
      <c r="D48" s="145" t="s">
        <v>143</v>
      </c>
      <c r="E48" s="316">
        <f t="shared" si="2"/>
        <v>4927281</v>
      </c>
      <c r="F48" s="274">
        <v>4927281</v>
      </c>
      <c r="G48" s="147"/>
      <c r="H48" s="147"/>
      <c r="I48" s="146"/>
      <c r="J48" s="147"/>
      <c r="K48" s="146"/>
      <c r="L48" s="146"/>
      <c r="M48" s="369"/>
      <c r="N48" s="135"/>
    </row>
    <row r="49" spans="1:16" s="612" customFormat="1" ht="20.25" customHeight="1">
      <c r="A49" s="143">
        <v>30</v>
      </c>
      <c r="B49" s="26" t="s">
        <v>76</v>
      </c>
      <c r="C49" s="144" t="s">
        <v>126</v>
      </c>
      <c r="D49" s="145" t="s">
        <v>143</v>
      </c>
      <c r="E49" s="316">
        <f t="shared" si="2"/>
        <v>12380711</v>
      </c>
      <c r="F49" s="274">
        <v>12380711</v>
      </c>
      <c r="G49" s="147"/>
      <c r="H49" s="147"/>
      <c r="I49" s="146"/>
      <c r="J49" s="147"/>
      <c r="K49" s="146"/>
      <c r="L49" s="146"/>
      <c r="M49" s="369"/>
      <c r="N49" s="135"/>
    </row>
    <row r="50" spans="1:16" s="612" customFormat="1" ht="20.25" customHeight="1">
      <c r="A50" s="143">
        <v>31</v>
      </c>
      <c r="B50" s="26" t="s">
        <v>77</v>
      </c>
      <c r="C50" s="144" t="s">
        <v>127</v>
      </c>
      <c r="D50" s="145" t="s">
        <v>143</v>
      </c>
      <c r="E50" s="316">
        <f t="shared" si="2"/>
        <v>8901409</v>
      </c>
      <c r="F50" s="274">
        <v>8901409</v>
      </c>
      <c r="G50" s="147"/>
      <c r="H50" s="147"/>
      <c r="I50" s="146"/>
      <c r="J50" s="147"/>
      <c r="K50" s="146"/>
      <c r="L50" s="146"/>
      <c r="M50" s="369"/>
      <c r="N50" s="135"/>
    </row>
    <row r="51" spans="1:16" s="612" customFormat="1" ht="20.25" customHeight="1">
      <c r="A51" s="143">
        <v>32</v>
      </c>
      <c r="B51" s="26" t="s">
        <v>78</v>
      </c>
      <c r="C51" s="144" t="s">
        <v>128</v>
      </c>
      <c r="D51" s="145" t="s">
        <v>143</v>
      </c>
      <c r="E51" s="316">
        <f t="shared" si="2"/>
        <v>7695180</v>
      </c>
      <c r="F51" s="274">
        <v>7695180</v>
      </c>
      <c r="G51" s="147"/>
      <c r="H51" s="147"/>
      <c r="I51" s="146"/>
      <c r="J51" s="147"/>
      <c r="K51" s="146"/>
      <c r="L51" s="146"/>
      <c r="M51" s="369"/>
      <c r="N51" s="135"/>
    </row>
    <row r="52" spans="1:16" s="612" customFormat="1" ht="20.25" customHeight="1">
      <c r="A52" s="143">
        <v>33</v>
      </c>
      <c r="B52" s="26" t="s">
        <v>80</v>
      </c>
      <c r="C52" s="144" t="s">
        <v>130</v>
      </c>
      <c r="D52" s="145" t="s">
        <v>143</v>
      </c>
      <c r="E52" s="316">
        <f t="shared" si="2"/>
        <v>6248390</v>
      </c>
      <c r="F52" s="274">
        <v>6248390</v>
      </c>
      <c r="G52" s="147"/>
      <c r="H52" s="147"/>
      <c r="I52" s="146"/>
      <c r="J52" s="147"/>
      <c r="K52" s="146"/>
      <c r="L52" s="146"/>
      <c r="M52" s="369"/>
      <c r="N52" s="135"/>
    </row>
    <row r="53" spans="1:16" s="612" customFormat="1" ht="20.25" customHeight="1">
      <c r="A53" s="143">
        <v>34</v>
      </c>
      <c r="B53" s="26" t="s">
        <v>81</v>
      </c>
      <c r="C53" s="144" t="s">
        <v>131</v>
      </c>
      <c r="D53" s="145" t="s">
        <v>143</v>
      </c>
      <c r="E53" s="316">
        <f t="shared" si="2"/>
        <v>5952848</v>
      </c>
      <c r="F53" s="274">
        <v>5952848</v>
      </c>
      <c r="G53" s="147"/>
      <c r="H53" s="147"/>
      <c r="I53" s="146"/>
      <c r="J53" s="147"/>
      <c r="K53" s="146"/>
      <c r="L53" s="146"/>
      <c r="M53" s="369"/>
      <c r="N53" s="135"/>
    </row>
    <row r="54" spans="1:16" s="612" customFormat="1" ht="20.25" customHeight="1">
      <c r="A54" s="143">
        <v>35</v>
      </c>
      <c r="B54" s="26" t="s">
        <v>83</v>
      </c>
      <c r="C54" s="144" t="s">
        <v>133</v>
      </c>
      <c r="D54" s="145" t="s">
        <v>143</v>
      </c>
      <c r="E54" s="316">
        <f t="shared" si="2"/>
        <v>7733473</v>
      </c>
      <c r="F54" s="274">
        <v>7733473</v>
      </c>
      <c r="G54" s="147"/>
      <c r="H54" s="147"/>
      <c r="I54" s="146"/>
      <c r="J54" s="147"/>
      <c r="K54" s="146"/>
      <c r="L54" s="146"/>
      <c r="M54" s="369"/>
      <c r="N54" s="135"/>
    </row>
    <row r="55" spans="1:16" s="612" customFormat="1" ht="21.75" customHeight="1">
      <c r="A55" s="143">
        <v>36</v>
      </c>
      <c r="B55" s="96" t="s">
        <v>237</v>
      </c>
      <c r="C55" s="95" t="s">
        <v>307</v>
      </c>
      <c r="D55" s="145" t="s">
        <v>143</v>
      </c>
      <c r="E55" s="146">
        <f>F55</f>
        <v>8029014</v>
      </c>
      <c r="F55" s="271">
        <v>8029014</v>
      </c>
      <c r="G55" s="94"/>
      <c r="H55" s="94"/>
      <c r="I55" s="147"/>
      <c r="J55" s="147"/>
      <c r="K55" s="146"/>
      <c r="L55" s="147"/>
      <c r="M55" s="369"/>
      <c r="N55" s="135"/>
      <c r="P55" s="135"/>
    </row>
    <row r="56" spans="1:16" s="612" customFormat="1" ht="20.25" customHeight="1">
      <c r="A56" s="143">
        <v>37</v>
      </c>
      <c r="B56" s="26" t="s">
        <v>84</v>
      </c>
      <c r="C56" s="144" t="s">
        <v>134</v>
      </c>
      <c r="D56" s="145" t="s">
        <v>143</v>
      </c>
      <c r="E56" s="316">
        <f t="shared" si="2"/>
        <v>10217156</v>
      </c>
      <c r="F56" s="274">
        <v>10217156</v>
      </c>
      <c r="G56" s="147"/>
      <c r="H56" s="147"/>
      <c r="I56" s="146"/>
      <c r="J56" s="147"/>
      <c r="K56" s="146"/>
      <c r="L56" s="146"/>
      <c r="M56" s="369"/>
      <c r="N56" s="135"/>
    </row>
    <row r="57" spans="1:16" s="612" customFormat="1" ht="20.25" customHeight="1">
      <c r="A57" s="143">
        <v>38</v>
      </c>
      <c r="B57" s="26" t="s">
        <v>85</v>
      </c>
      <c r="C57" s="144" t="s">
        <v>135</v>
      </c>
      <c r="D57" s="145" t="s">
        <v>143</v>
      </c>
      <c r="E57" s="316">
        <f t="shared" si="2"/>
        <v>9671560</v>
      </c>
      <c r="F57" s="274">
        <f>9671560</f>
        <v>9671560</v>
      </c>
      <c r="G57" s="147"/>
      <c r="H57" s="147"/>
      <c r="I57" s="146"/>
      <c r="J57" s="147"/>
      <c r="K57" s="146"/>
      <c r="L57" s="146"/>
      <c r="M57" s="369"/>
      <c r="N57" s="135"/>
    </row>
    <row r="58" spans="1:16" s="612" customFormat="1" ht="20.25" customHeight="1">
      <c r="A58" s="143">
        <v>39</v>
      </c>
      <c r="B58" s="26" t="s">
        <v>86</v>
      </c>
      <c r="C58" s="144" t="s">
        <v>136</v>
      </c>
      <c r="D58" s="145" t="s">
        <v>143</v>
      </c>
      <c r="E58" s="316">
        <f t="shared" si="2"/>
        <v>9205150</v>
      </c>
      <c r="F58" s="274">
        <f>9205150</f>
        <v>9205150</v>
      </c>
      <c r="G58" s="147"/>
      <c r="H58" s="147"/>
      <c r="I58" s="146"/>
      <c r="J58" s="147"/>
      <c r="K58" s="146"/>
      <c r="L58" s="146"/>
      <c r="M58" s="369"/>
      <c r="N58" s="135"/>
    </row>
    <row r="59" spans="1:16" s="612" customFormat="1" ht="20.25" customHeight="1">
      <c r="A59" s="143">
        <v>40</v>
      </c>
      <c r="B59" s="26" t="s">
        <v>432</v>
      </c>
      <c r="C59" s="144" t="s">
        <v>434</v>
      </c>
      <c r="D59" s="145" t="s">
        <v>143</v>
      </c>
      <c r="E59" s="316">
        <f t="shared" si="2"/>
        <v>5225281</v>
      </c>
      <c r="F59" s="274">
        <v>5225281</v>
      </c>
      <c r="G59" s="147"/>
      <c r="H59" s="147"/>
      <c r="I59" s="146"/>
      <c r="J59" s="147"/>
      <c r="K59" s="146"/>
      <c r="L59" s="146"/>
      <c r="M59" s="369"/>
      <c r="N59" s="135"/>
    </row>
    <row r="60" spans="1:16" s="612" customFormat="1" ht="20.25" customHeight="1">
      <c r="A60" s="143">
        <v>41</v>
      </c>
      <c r="B60" s="26" t="s">
        <v>433</v>
      </c>
      <c r="C60" s="144" t="s">
        <v>567</v>
      </c>
      <c r="D60" s="145" t="s">
        <v>143</v>
      </c>
      <c r="E60" s="316">
        <f t="shared" si="2"/>
        <v>5489160</v>
      </c>
      <c r="F60" s="274">
        <v>5489160</v>
      </c>
      <c r="G60" s="147"/>
      <c r="H60" s="147"/>
      <c r="I60" s="146"/>
      <c r="J60" s="147"/>
      <c r="K60" s="146"/>
      <c r="L60" s="146"/>
      <c r="M60" s="369"/>
      <c r="N60" s="135"/>
    </row>
    <row r="61" spans="1:16" s="612" customFormat="1" ht="20.25" customHeight="1">
      <c r="A61" s="143">
        <v>42</v>
      </c>
      <c r="B61" s="114" t="s">
        <v>614</v>
      </c>
      <c r="C61" s="95" t="s">
        <v>613</v>
      </c>
      <c r="D61" s="145" t="s">
        <v>143</v>
      </c>
      <c r="E61" s="316">
        <f t="shared" si="2"/>
        <v>4765765</v>
      </c>
      <c r="F61" s="274">
        <f>4765765</f>
        <v>4765765</v>
      </c>
      <c r="G61" s="147"/>
      <c r="H61" s="147"/>
      <c r="I61" s="146"/>
      <c r="J61" s="147"/>
      <c r="K61" s="146"/>
      <c r="L61" s="146"/>
      <c r="M61" s="369"/>
      <c r="N61" s="135"/>
    </row>
    <row r="62" spans="1:16" s="612" customFormat="1" ht="20.25" customHeight="1">
      <c r="A62" s="143">
        <v>43</v>
      </c>
      <c r="B62" s="26" t="s">
        <v>88</v>
      </c>
      <c r="C62" s="144" t="s">
        <v>138</v>
      </c>
      <c r="D62" s="145" t="s">
        <v>143</v>
      </c>
      <c r="E62" s="316">
        <f t="shared" si="2"/>
        <v>9484148</v>
      </c>
      <c r="F62" s="274">
        <f>9484148</f>
        <v>9484148</v>
      </c>
      <c r="G62" s="147"/>
      <c r="H62" s="147"/>
      <c r="I62" s="146"/>
      <c r="J62" s="147"/>
      <c r="K62" s="146"/>
      <c r="L62" s="146"/>
      <c r="M62" s="369"/>
      <c r="N62" s="135"/>
    </row>
    <row r="63" spans="1:16" s="612" customFormat="1" ht="20.25" customHeight="1">
      <c r="A63" s="143">
        <v>44</v>
      </c>
      <c r="B63" s="26" t="s">
        <v>89</v>
      </c>
      <c r="C63" s="144" t="s">
        <v>139</v>
      </c>
      <c r="D63" s="145" t="s">
        <v>143</v>
      </c>
      <c r="E63" s="316">
        <f t="shared" si="2"/>
        <v>7837549</v>
      </c>
      <c r="F63" s="274">
        <v>7837549</v>
      </c>
      <c r="G63" s="147"/>
      <c r="H63" s="147"/>
      <c r="I63" s="146"/>
      <c r="J63" s="147"/>
      <c r="K63" s="146"/>
      <c r="L63" s="146"/>
      <c r="M63" s="369"/>
      <c r="N63" s="135"/>
    </row>
    <row r="64" spans="1:16" s="612" customFormat="1" ht="20.25" customHeight="1">
      <c r="A64" s="143">
        <v>45</v>
      </c>
      <c r="B64" s="26" t="s">
        <v>90</v>
      </c>
      <c r="C64" s="144" t="s">
        <v>140</v>
      </c>
      <c r="D64" s="145" t="s">
        <v>143</v>
      </c>
      <c r="E64" s="316">
        <f t="shared" si="2"/>
        <v>6841930</v>
      </c>
      <c r="F64" s="274">
        <v>6841930</v>
      </c>
      <c r="G64" s="147"/>
      <c r="H64" s="147"/>
      <c r="I64" s="146"/>
      <c r="J64" s="147"/>
      <c r="K64" s="146"/>
      <c r="L64" s="146"/>
      <c r="M64" s="369"/>
      <c r="N64" s="135"/>
    </row>
    <row r="65" spans="1:15" s="612" customFormat="1" ht="20.25" customHeight="1">
      <c r="A65" s="143">
        <v>46</v>
      </c>
      <c r="B65" s="26" t="s">
        <v>91</v>
      </c>
      <c r="C65" s="144" t="s">
        <v>141</v>
      </c>
      <c r="D65" s="145" t="s">
        <v>143</v>
      </c>
      <c r="E65" s="316">
        <f t="shared" si="2"/>
        <v>5559116</v>
      </c>
      <c r="F65" s="274">
        <f>5559116</f>
        <v>5559116</v>
      </c>
      <c r="G65" s="147"/>
      <c r="H65" s="147"/>
      <c r="I65" s="146"/>
      <c r="J65" s="147"/>
      <c r="K65" s="146"/>
      <c r="L65" s="146"/>
      <c r="M65" s="369"/>
      <c r="N65" s="135"/>
    </row>
    <row r="66" spans="1:15" s="612" customFormat="1" ht="20.25" customHeight="1">
      <c r="A66" s="143">
        <v>47</v>
      </c>
      <c r="B66" s="26" t="s">
        <v>92</v>
      </c>
      <c r="C66" s="144" t="s">
        <v>142</v>
      </c>
      <c r="D66" s="145" t="s">
        <v>143</v>
      </c>
      <c r="E66" s="316">
        <f t="shared" si="2"/>
        <v>6841930</v>
      </c>
      <c r="F66" s="274">
        <v>6841930</v>
      </c>
      <c r="G66" s="147"/>
      <c r="H66" s="147"/>
      <c r="I66" s="146"/>
      <c r="J66" s="147"/>
      <c r="K66" s="146"/>
      <c r="L66" s="146"/>
      <c r="M66" s="369"/>
      <c r="N66" s="135"/>
    </row>
    <row r="67" spans="1:15" ht="18.75" customHeight="1">
      <c r="A67" s="143"/>
      <c r="B67" s="866" t="s">
        <v>378</v>
      </c>
      <c r="C67" s="867"/>
      <c r="D67" s="868"/>
      <c r="E67" s="46">
        <v>0</v>
      </c>
      <c r="F67" s="46"/>
      <c r="G67" s="46"/>
      <c r="H67" s="46"/>
      <c r="I67" s="46"/>
      <c r="J67" s="46"/>
      <c r="K67" s="46"/>
      <c r="L67" s="46"/>
      <c r="M67" s="439"/>
      <c r="N67" s="135"/>
      <c r="O67" s="598"/>
    </row>
    <row r="68" spans="1:15" s="249" customFormat="1" ht="21.75" customHeight="1">
      <c r="A68" s="893" t="s">
        <v>696</v>
      </c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135"/>
    </row>
    <row r="69" spans="1:15" ht="19.5" customHeight="1">
      <c r="A69" s="828" t="s">
        <v>721</v>
      </c>
      <c r="B69" s="828"/>
      <c r="C69" s="828"/>
      <c r="D69" s="828"/>
      <c r="E69" s="829"/>
      <c r="F69" s="829"/>
      <c r="G69" s="829"/>
      <c r="H69" s="829"/>
      <c r="I69" s="829"/>
      <c r="J69" s="829"/>
      <c r="K69" s="829"/>
      <c r="L69" s="829"/>
      <c r="M69" s="829"/>
      <c r="N69" s="135"/>
    </row>
    <row r="70" spans="1:15" ht="15" customHeight="1">
      <c r="A70" s="370">
        <v>1</v>
      </c>
      <c r="B70" s="374" t="s">
        <v>693</v>
      </c>
      <c r="C70" s="40">
        <v>0</v>
      </c>
      <c r="D70" s="606"/>
      <c r="E70" s="607"/>
      <c r="F70" s="607"/>
      <c r="G70" s="607"/>
      <c r="H70" s="607"/>
      <c r="I70" s="607"/>
      <c r="J70" s="607"/>
      <c r="K70" s="607"/>
      <c r="L70" s="607"/>
      <c r="M70" s="607"/>
      <c r="N70" s="368"/>
    </row>
    <row r="71" spans="1:15" ht="15" customHeight="1">
      <c r="A71" s="370">
        <v>2</v>
      </c>
      <c r="B71" s="375" t="s">
        <v>683</v>
      </c>
      <c r="C71" s="40">
        <v>0</v>
      </c>
      <c r="D71" s="606"/>
      <c r="E71" s="607"/>
      <c r="F71" s="607"/>
      <c r="G71" s="607"/>
      <c r="H71" s="607"/>
      <c r="I71" s="607"/>
      <c r="J71" s="607"/>
      <c r="K71" s="607"/>
      <c r="L71" s="607"/>
      <c r="M71" s="607"/>
      <c r="N71" s="368"/>
    </row>
    <row r="72" spans="1:15" ht="15" customHeight="1">
      <c r="A72" s="370">
        <v>3</v>
      </c>
      <c r="B72" s="375" t="s">
        <v>685</v>
      </c>
      <c r="C72" s="40">
        <v>0</v>
      </c>
      <c r="D72" s="606"/>
      <c r="E72" s="607"/>
      <c r="F72" s="607"/>
      <c r="G72" s="607"/>
      <c r="H72" s="607"/>
      <c r="I72" s="607"/>
      <c r="J72" s="607"/>
      <c r="K72" s="607"/>
      <c r="L72" s="607"/>
      <c r="M72" s="607"/>
      <c r="N72" s="368"/>
    </row>
    <row r="73" spans="1:15" ht="17.25" customHeight="1">
      <c r="A73" s="370">
        <v>4</v>
      </c>
      <c r="B73" s="375" t="s">
        <v>686</v>
      </c>
      <c r="C73" s="40">
        <v>0</v>
      </c>
      <c r="D73" s="606"/>
      <c r="E73" s="607"/>
      <c r="F73" s="607"/>
      <c r="G73" s="607"/>
      <c r="H73" s="607"/>
      <c r="I73" s="607"/>
      <c r="J73" s="607"/>
      <c r="K73" s="607"/>
      <c r="L73" s="607"/>
      <c r="M73" s="607"/>
      <c r="N73" s="368"/>
    </row>
    <row r="74" spans="1:15" ht="17.25" customHeight="1">
      <c r="A74" s="370">
        <v>5</v>
      </c>
      <c r="B74" s="375" t="s">
        <v>678</v>
      </c>
      <c r="C74" s="40">
        <v>0</v>
      </c>
      <c r="D74" s="606"/>
      <c r="E74" s="607"/>
      <c r="F74" s="607"/>
      <c r="G74" s="607"/>
      <c r="H74" s="607"/>
      <c r="I74" s="607"/>
      <c r="J74" s="607"/>
      <c r="K74" s="607"/>
      <c r="L74" s="607"/>
      <c r="M74" s="607"/>
      <c r="N74" s="368"/>
    </row>
    <row r="75" spans="1:15" ht="17.25" customHeight="1">
      <c r="A75" s="370">
        <v>6</v>
      </c>
      <c r="B75" s="375" t="s">
        <v>694</v>
      </c>
      <c r="C75" s="40">
        <v>0</v>
      </c>
      <c r="D75" s="606"/>
      <c r="E75" s="607"/>
      <c r="F75" s="607"/>
      <c r="G75" s="607"/>
      <c r="H75" s="607"/>
      <c r="I75" s="607"/>
      <c r="J75" s="607"/>
      <c r="K75" s="607"/>
      <c r="L75" s="607"/>
      <c r="M75" s="607"/>
      <c r="N75" s="368"/>
    </row>
    <row r="76" spans="1:15" ht="17.25" customHeight="1">
      <c r="A76" s="370">
        <v>7</v>
      </c>
      <c r="B76" s="375" t="s">
        <v>687</v>
      </c>
      <c r="C76" s="40">
        <v>0</v>
      </c>
      <c r="D76" s="606"/>
      <c r="E76" s="607"/>
      <c r="F76" s="607"/>
      <c r="G76" s="607"/>
      <c r="H76" s="607"/>
      <c r="I76" s="607"/>
      <c r="J76" s="607"/>
      <c r="K76" s="607"/>
      <c r="L76" s="607"/>
      <c r="M76" s="607"/>
      <c r="N76" s="368"/>
    </row>
    <row r="77" spans="1:15" ht="17.25" customHeight="1">
      <c r="A77" s="370">
        <v>8</v>
      </c>
      <c r="B77" s="375" t="s">
        <v>695</v>
      </c>
      <c r="C77" s="147">
        <v>0</v>
      </c>
      <c r="D77" s="606"/>
      <c r="E77" s="607"/>
      <c r="F77" s="607"/>
      <c r="G77" s="607"/>
      <c r="H77" s="607"/>
      <c r="I77" s="607"/>
      <c r="J77" s="607"/>
      <c r="K77" s="607"/>
      <c r="L77" s="607"/>
      <c r="M77" s="607"/>
      <c r="N77" s="368"/>
    </row>
    <row r="78" spans="1:15" ht="19.5" customHeight="1">
      <c r="A78" s="606"/>
      <c r="B78" s="606"/>
      <c r="C78" s="440"/>
      <c r="D78" s="606"/>
      <c r="E78" s="607"/>
      <c r="F78" s="607"/>
      <c r="G78" s="607"/>
      <c r="H78" s="607"/>
      <c r="I78" s="607"/>
      <c r="J78" s="607"/>
      <c r="K78" s="607"/>
      <c r="L78" s="607"/>
      <c r="M78" s="607"/>
      <c r="N78" s="368"/>
    </row>
    <row r="79" spans="1:15" ht="23.25" customHeight="1">
      <c r="A79" s="606"/>
      <c r="B79" s="606"/>
      <c r="C79" s="606"/>
      <c r="D79" s="606"/>
      <c r="E79" s="607"/>
      <c r="F79" s="607"/>
      <c r="G79" s="607"/>
      <c r="H79" s="607"/>
      <c r="I79" s="607"/>
      <c r="J79" s="607"/>
      <c r="K79" s="607"/>
      <c r="L79" s="607"/>
      <c r="M79" s="607"/>
      <c r="N79" s="368"/>
    </row>
    <row r="80" spans="1:15" ht="18.75" customHeight="1">
      <c r="A80" s="17"/>
      <c r="B80" s="17"/>
      <c r="C80" s="377"/>
      <c r="D80" s="17"/>
      <c r="E80" s="17"/>
      <c r="F80" s="17"/>
      <c r="G80" s="17"/>
      <c r="H80" s="848" t="s">
        <v>656</v>
      </c>
      <c r="I80" s="848"/>
      <c r="J80" s="848"/>
      <c r="K80" s="848"/>
      <c r="L80" s="848"/>
      <c r="M80" s="848"/>
      <c r="N80" s="6"/>
    </row>
    <row r="81" spans="1:14" ht="15.4" customHeight="1">
      <c r="A81" s="812" t="s">
        <v>19</v>
      </c>
      <c r="B81" s="812"/>
      <c r="C81" s="812"/>
      <c r="E81" s="812" t="s">
        <v>20</v>
      </c>
      <c r="F81" s="812"/>
      <c r="G81" s="2"/>
      <c r="H81" s="812" t="s">
        <v>21</v>
      </c>
      <c r="I81" s="812"/>
      <c r="J81" s="812"/>
      <c r="K81" s="812"/>
      <c r="L81" s="812"/>
      <c r="M81" s="812"/>
      <c r="N81" s="6"/>
    </row>
    <row r="82" spans="1:14" ht="15.4" customHeight="1">
      <c r="A82" s="7"/>
      <c r="B82" s="3"/>
      <c r="C82" s="13"/>
      <c r="E82" s="3"/>
      <c r="F82" s="3"/>
      <c r="G82" s="3"/>
      <c r="I82" s="3"/>
      <c r="J82" s="7"/>
      <c r="K82" s="3"/>
      <c r="L82" s="3"/>
      <c r="M82" s="164"/>
      <c r="N82" s="6"/>
    </row>
    <row r="83" spans="1:14" ht="40.5" customHeight="1">
      <c r="A83" s="7"/>
      <c r="B83" s="7"/>
      <c r="E83" s="7"/>
      <c r="F83" s="7"/>
      <c r="G83" s="7"/>
      <c r="H83" s="7"/>
      <c r="I83" s="7"/>
      <c r="J83" s="7"/>
      <c r="K83" s="7"/>
      <c r="L83" s="7"/>
      <c r="M83" s="153"/>
      <c r="N83" s="6"/>
    </row>
    <row r="84" spans="1:14" ht="18" customHeight="1">
      <c r="A84" s="841" t="s">
        <v>568</v>
      </c>
      <c r="B84" s="841"/>
      <c r="C84" s="841"/>
      <c r="E84" s="841" t="s">
        <v>149</v>
      </c>
      <c r="F84" s="841"/>
      <c r="G84" s="19"/>
      <c r="H84" s="841" t="s">
        <v>43</v>
      </c>
      <c r="I84" s="841"/>
      <c r="J84" s="841"/>
      <c r="K84" s="841"/>
      <c r="L84" s="841"/>
      <c r="M84" s="841"/>
      <c r="N84" s="6"/>
    </row>
    <row r="85" spans="1:14" ht="6.75" customHeight="1">
      <c r="A85" s="5"/>
      <c r="B85" s="5"/>
      <c r="C85" s="5"/>
      <c r="D85" s="4"/>
      <c r="E85" s="5"/>
      <c r="F85" s="5"/>
      <c r="G85" s="5"/>
      <c r="I85" s="2"/>
      <c r="J85" s="5"/>
      <c r="K85" s="5"/>
      <c r="L85" s="5"/>
      <c r="M85" s="164"/>
      <c r="N85" s="6"/>
    </row>
    <row r="86" spans="1:14" ht="26.25" customHeight="1">
      <c r="A86" s="849" t="s">
        <v>22</v>
      </c>
      <c r="B86" s="849"/>
      <c r="C86" s="849"/>
      <c r="D86" s="849"/>
      <c r="E86" s="849"/>
      <c r="F86" s="849"/>
      <c r="G86" s="849"/>
      <c r="H86" s="849"/>
      <c r="I86" s="849"/>
      <c r="J86" s="849"/>
      <c r="K86" s="849"/>
      <c r="L86" s="849"/>
      <c r="M86" s="849"/>
      <c r="N86" s="6"/>
    </row>
    <row r="87" spans="1:14" ht="15.4" customHeight="1">
      <c r="A87" s="5"/>
      <c r="B87" s="5"/>
      <c r="C87" s="5"/>
      <c r="D87" s="5"/>
      <c r="E87" s="5"/>
      <c r="F87" s="5"/>
      <c r="G87" s="850" t="s">
        <v>24</v>
      </c>
      <c r="H87" s="850"/>
      <c r="I87" s="850"/>
      <c r="J87" s="850"/>
      <c r="K87" s="850"/>
      <c r="L87" s="850"/>
      <c r="M87" s="850"/>
      <c r="N87" s="6"/>
    </row>
    <row r="88" spans="1:14" ht="15.75" customHeight="1">
      <c r="A88" s="7"/>
      <c r="B88" s="812" t="s">
        <v>23</v>
      </c>
      <c r="C88" s="812"/>
      <c r="D88" s="812"/>
      <c r="E88" s="7"/>
      <c r="F88" s="7"/>
      <c r="G88" s="812" t="s">
        <v>39</v>
      </c>
      <c r="H88" s="812"/>
      <c r="I88" s="812"/>
      <c r="J88" s="812"/>
      <c r="K88" s="812"/>
      <c r="L88" s="812"/>
      <c r="M88" s="812"/>
      <c r="N88" s="6"/>
    </row>
    <row r="89" spans="1:14" ht="18.75" customHeight="1">
      <c r="A89" s="2"/>
      <c r="B89" s="812"/>
      <c r="C89" s="812"/>
      <c r="D89" s="812"/>
      <c r="E89" s="7"/>
      <c r="F89" s="7"/>
      <c r="G89" s="812"/>
      <c r="H89" s="812"/>
      <c r="I89" s="812"/>
      <c r="J89" s="812"/>
      <c r="K89" s="812"/>
      <c r="L89" s="812"/>
      <c r="M89" s="812"/>
      <c r="N89" s="6"/>
    </row>
    <row r="90" spans="1:14" ht="12.75" customHeight="1">
      <c r="A90" s="7"/>
      <c r="B90" s="7"/>
      <c r="C90" s="7"/>
      <c r="D90" s="7"/>
      <c r="E90" s="7"/>
      <c r="F90" s="7"/>
      <c r="G90" s="812"/>
      <c r="H90" s="812"/>
      <c r="I90" s="812"/>
      <c r="J90" s="812"/>
      <c r="K90" s="812"/>
      <c r="L90" s="812"/>
      <c r="M90" s="812"/>
      <c r="N90" s="6"/>
    </row>
    <row r="91" spans="1:14" ht="15.4" customHeight="1">
      <c r="A91" s="809"/>
      <c r="B91" s="809"/>
      <c r="C91" s="809"/>
      <c r="D91" s="809"/>
      <c r="E91" s="809"/>
      <c r="F91" s="809"/>
      <c r="G91" s="809"/>
      <c r="H91" s="809"/>
      <c r="I91" s="851"/>
      <c r="J91" s="851"/>
      <c r="K91" s="851"/>
      <c r="L91" s="851"/>
      <c r="M91" s="851"/>
      <c r="N91" s="6"/>
    </row>
    <row r="92" spans="1:14">
      <c r="D92" s="250" t="s">
        <v>423</v>
      </c>
    </row>
  </sheetData>
  <mergeCells count="42">
    <mergeCell ref="A86:M86"/>
    <mergeCell ref="G87:M87"/>
    <mergeCell ref="B88:D89"/>
    <mergeCell ref="G88:M90"/>
    <mergeCell ref="A91:H91"/>
    <mergeCell ref="I91:M91"/>
    <mergeCell ref="H80:M80"/>
    <mergeCell ref="A81:C81"/>
    <mergeCell ref="E81:F81"/>
    <mergeCell ref="H81:M81"/>
    <mergeCell ref="A84:C84"/>
    <mergeCell ref="E84:F84"/>
    <mergeCell ref="H84:M84"/>
    <mergeCell ref="A69:D69"/>
    <mergeCell ref="E69:M69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C17:D17"/>
    <mergeCell ref="B18:D18"/>
    <mergeCell ref="B19:D19"/>
    <mergeCell ref="B67:D67"/>
    <mergeCell ref="A68:M68"/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Sheet46">
    <tabColor rgb="FFFF0000"/>
  </sheetPr>
  <dimension ref="A1:P103"/>
  <sheetViews>
    <sheetView showGridLines="0" topLeftCell="A11" workbookViewId="0">
      <selection activeCell="F26" sqref="F26"/>
    </sheetView>
  </sheetViews>
  <sheetFormatPr defaultRowHeight="15.75"/>
  <cols>
    <col min="1" max="1" width="6.6640625" style="453" customWidth="1"/>
    <col min="2" max="2" width="32.5" style="453" customWidth="1"/>
    <col min="3" max="3" width="19.1640625" style="456" customWidth="1"/>
    <col min="4" max="4" width="36" style="453" customWidth="1"/>
    <col min="5" max="5" width="14.5" style="453" customWidth="1"/>
    <col min="6" max="6" width="15.83203125" style="453" bestFit="1" customWidth="1"/>
    <col min="7" max="7" width="15.1640625" style="453" bestFit="1" customWidth="1"/>
    <col min="8" max="11" width="10.5" style="453" customWidth="1"/>
    <col min="12" max="12" width="11.83203125" style="453" customWidth="1"/>
    <col min="13" max="13" width="16.1640625" style="458" customWidth="1"/>
    <col min="14" max="14" width="13.83203125" style="453" customWidth="1"/>
    <col min="15" max="16384" width="9.33203125" style="453"/>
  </cols>
  <sheetData>
    <row r="1" spans="1:16" ht="15.4" customHeight="1">
      <c r="A1" s="904"/>
      <c r="B1" s="904"/>
      <c r="C1" s="904"/>
      <c r="D1" s="904"/>
      <c r="E1" s="904"/>
      <c r="F1" s="904"/>
      <c r="G1" s="904"/>
      <c r="H1" s="904"/>
      <c r="I1" s="450"/>
      <c r="J1" s="450"/>
      <c r="K1" s="450"/>
      <c r="L1" s="450"/>
      <c r="M1" s="451" t="s">
        <v>0</v>
      </c>
      <c r="N1" s="452"/>
      <c r="P1" s="454"/>
    </row>
    <row r="2" spans="1:16" ht="18.75">
      <c r="A2" s="941" t="s">
        <v>1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455" t="s">
        <v>630</v>
      </c>
    </row>
    <row r="3" spans="1:16" ht="15.4" customHeight="1">
      <c r="A3" s="942" t="s">
        <v>628</v>
      </c>
      <c r="B3" s="942"/>
      <c r="C3" s="942"/>
      <c r="D3" s="942"/>
      <c r="E3" s="942"/>
      <c r="F3" s="942"/>
      <c r="G3" s="942"/>
      <c r="H3" s="942"/>
      <c r="I3" s="942"/>
      <c r="J3" s="942"/>
      <c r="K3" s="942"/>
      <c r="L3" s="942"/>
      <c r="M3" s="455" t="s">
        <v>150</v>
      </c>
    </row>
    <row r="4" spans="1:16" ht="6" customHeight="1">
      <c r="A4" s="904"/>
      <c r="B4" s="904"/>
      <c r="C4" s="904"/>
      <c r="D4" s="904"/>
      <c r="E4" s="904"/>
      <c r="F4" s="904"/>
      <c r="G4" s="904"/>
      <c r="H4" s="904"/>
      <c r="I4" s="904"/>
      <c r="J4" s="904"/>
      <c r="K4" s="904"/>
      <c r="L4" s="904"/>
      <c r="M4" s="904"/>
      <c r="N4" s="452"/>
    </row>
    <row r="5" spans="1:16" ht="2.65" customHeight="1">
      <c r="E5" s="457"/>
      <c r="F5" s="457"/>
      <c r="G5" s="457"/>
      <c r="N5" s="452"/>
    </row>
    <row r="6" spans="1:16" ht="18.75" customHeight="1">
      <c r="A6" s="459"/>
      <c r="B6" s="459"/>
      <c r="C6" s="903" t="s">
        <v>2</v>
      </c>
      <c r="D6" s="903"/>
      <c r="E6" s="903" t="s">
        <v>3</v>
      </c>
      <c r="F6" s="903"/>
      <c r="G6" s="903"/>
      <c r="H6" s="450"/>
      <c r="I6" s="450"/>
      <c r="J6" s="460"/>
      <c r="K6" s="459"/>
      <c r="L6" s="459"/>
      <c r="M6" s="461"/>
    </row>
    <row r="7" spans="1:16">
      <c r="E7" s="457"/>
      <c r="F7" s="457"/>
      <c r="G7" s="457"/>
    </row>
    <row r="8" spans="1:16" ht="15.4" customHeight="1">
      <c r="A8" s="938" t="s">
        <v>28</v>
      </c>
      <c r="B8" s="938"/>
      <c r="C8" s="943" t="s">
        <v>42</v>
      </c>
      <c r="D8" s="943"/>
      <c r="E8" s="943"/>
      <c r="F8" s="943"/>
      <c r="G8" s="943"/>
      <c r="H8" s="943"/>
      <c r="I8" s="943"/>
      <c r="J8" s="943"/>
      <c r="K8" s="943"/>
      <c r="L8" s="943"/>
      <c r="M8" s="943"/>
      <c r="N8" s="452"/>
    </row>
    <row r="9" spans="1:16">
      <c r="A9" s="938" t="s">
        <v>29</v>
      </c>
      <c r="B9" s="938"/>
      <c r="C9" s="943">
        <v>1077976</v>
      </c>
      <c r="D9" s="943"/>
      <c r="E9" s="943"/>
      <c r="F9" s="943"/>
      <c r="G9" s="943"/>
      <c r="H9" s="943"/>
      <c r="I9" s="943"/>
      <c r="J9" s="943"/>
      <c r="K9" s="943"/>
      <c r="L9" s="943"/>
      <c r="M9" s="943"/>
      <c r="N9" s="452"/>
    </row>
    <row r="10" spans="1:16" hidden="1">
      <c r="A10" s="904"/>
      <c r="B10" s="904"/>
      <c r="C10" s="943"/>
      <c r="D10" s="943"/>
      <c r="E10" s="943"/>
      <c r="F10" s="943"/>
      <c r="G10" s="943"/>
      <c r="H10" s="943"/>
      <c r="I10" s="943"/>
      <c r="J10" s="943"/>
      <c r="K10" s="943"/>
      <c r="L10" s="943"/>
      <c r="M10" s="943"/>
      <c r="N10" s="452"/>
    </row>
    <row r="11" spans="1:16">
      <c r="A11" s="938" t="s">
        <v>406</v>
      </c>
      <c r="B11" s="938"/>
      <c r="C11" s="938"/>
      <c r="D11" s="938"/>
      <c r="E11" s="939" t="s">
        <v>405</v>
      </c>
      <c r="F11" s="939"/>
      <c r="G11" s="940"/>
      <c r="H11" s="940"/>
      <c r="I11" s="940"/>
      <c r="J11" s="940"/>
      <c r="K11" s="940"/>
      <c r="L11" s="940"/>
      <c r="M11" s="940"/>
      <c r="N11" s="452"/>
    </row>
    <row r="12" spans="1:16" ht="16.149999999999999" customHeight="1">
      <c r="A12" s="462" t="s">
        <v>41</v>
      </c>
      <c r="B12" s="450"/>
      <c r="C12" s="463" t="s">
        <v>641</v>
      </c>
      <c r="D12" s="459"/>
      <c r="E12" s="459"/>
      <c r="F12" s="459"/>
      <c r="G12" s="459"/>
      <c r="H12" s="459"/>
      <c r="I12" s="459"/>
      <c r="J12" s="459"/>
      <c r="K12" s="459"/>
      <c r="L12" s="459"/>
      <c r="M12" s="461"/>
      <c r="N12" s="452"/>
    </row>
    <row r="13" spans="1:16" ht="1.7" customHeight="1">
      <c r="A13" s="904"/>
      <c r="B13" s="904"/>
      <c r="C13" s="904"/>
      <c r="D13" s="904"/>
      <c r="E13" s="904"/>
      <c r="F13" s="904"/>
      <c r="G13" s="904"/>
      <c r="H13" s="904"/>
      <c r="I13" s="904"/>
      <c r="J13" s="904"/>
      <c r="K13" s="904"/>
      <c r="L13" s="904"/>
      <c r="M13" s="904"/>
      <c r="N13" s="452"/>
    </row>
    <row r="14" spans="1:16" ht="16.149999999999999" customHeight="1">
      <c r="A14" s="904"/>
      <c r="B14" s="904"/>
      <c r="C14" s="904"/>
      <c r="D14" s="904"/>
      <c r="E14" s="904"/>
      <c r="F14" s="904"/>
      <c r="G14" s="904"/>
      <c r="H14" s="904"/>
      <c r="I14" s="904"/>
      <c r="J14" s="904"/>
      <c r="K14" s="904"/>
      <c r="L14" s="932" t="s">
        <v>4</v>
      </c>
      <c r="M14" s="932"/>
      <c r="N14" s="452"/>
    </row>
    <row r="15" spans="1:16" ht="18.75" customHeight="1">
      <c r="A15" s="933" t="s">
        <v>27</v>
      </c>
      <c r="B15" s="933" t="s">
        <v>5</v>
      </c>
      <c r="C15" s="933" t="s">
        <v>6</v>
      </c>
      <c r="D15" s="933"/>
      <c r="E15" s="933" t="s">
        <v>7</v>
      </c>
      <c r="F15" s="934" t="s">
        <v>8</v>
      </c>
      <c r="G15" s="935"/>
      <c r="H15" s="935"/>
      <c r="I15" s="935"/>
      <c r="J15" s="935"/>
      <c r="K15" s="935"/>
      <c r="L15" s="936"/>
      <c r="M15" s="937" t="s">
        <v>9</v>
      </c>
      <c r="N15" s="452"/>
    </row>
    <row r="16" spans="1:16" ht="72" customHeight="1">
      <c r="A16" s="933"/>
      <c r="B16" s="933"/>
      <c r="C16" s="464" t="s">
        <v>17</v>
      </c>
      <c r="D16" s="464" t="s">
        <v>18</v>
      </c>
      <c r="E16" s="933"/>
      <c r="F16" s="465" t="s">
        <v>443</v>
      </c>
      <c r="G16" s="465" t="s">
        <v>11</v>
      </c>
      <c r="H16" s="465" t="s">
        <v>12</v>
      </c>
      <c r="I16" s="465" t="s">
        <v>13</v>
      </c>
      <c r="J16" s="465" t="s">
        <v>14</v>
      </c>
      <c r="K16" s="465" t="s">
        <v>15</v>
      </c>
      <c r="L16" s="465" t="s">
        <v>16</v>
      </c>
      <c r="M16" s="937"/>
      <c r="N16" s="452"/>
    </row>
    <row r="17" spans="1:14" s="470" customFormat="1" ht="11.25">
      <c r="A17" s="466">
        <v>1</v>
      </c>
      <c r="B17" s="466">
        <v>2</v>
      </c>
      <c r="C17" s="910">
        <v>3</v>
      </c>
      <c r="D17" s="911"/>
      <c r="E17" s="467">
        <v>4</v>
      </c>
      <c r="F17" s="467">
        <v>5</v>
      </c>
      <c r="G17" s="467">
        <v>6</v>
      </c>
      <c r="H17" s="467">
        <v>7</v>
      </c>
      <c r="I17" s="467">
        <v>8</v>
      </c>
      <c r="J17" s="467">
        <v>9</v>
      </c>
      <c r="K17" s="467">
        <v>10</v>
      </c>
      <c r="L17" s="467">
        <v>11</v>
      </c>
      <c r="M17" s="468">
        <v>12</v>
      </c>
      <c r="N17" s="469"/>
    </row>
    <row r="18" spans="1:14" ht="19.5" customHeight="1">
      <c r="A18" s="471"/>
      <c r="B18" s="912" t="s">
        <v>7</v>
      </c>
      <c r="C18" s="912"/>
      <c r="D18" s="912"/>
      <c r="E18" s="472">
        <f>SUM(E20:E65)</f>
        <v>341911797</v>
      </c>
      <c r="F18" s="472">
        <f>SUM(F20:F65)</f>
        <v>341911797</v>
      </c>
      <c r="G18" s="472">
        <f>SUM(G20:G65)</f>
        <v>0</v>
      </c>
      <c r="H18" s="472"/>
      <c r="I18" s="472"/>
      <c r="J18" s="472"/>
      <c r="K18" s="472"/>
      <c r="L18" s="472"/>
      <c r="M18" s="473"/>
    </row>
    <row r="19" spans="1:14">
      <c r="A19" s="474" t="s">
        <v>25</v>
      </c>
      <c r="B19" s="913" t="s">
        <v>26</v>
      </c>
      <c r="C19" s="914"/>
      <c r="D19" s="915"/>
      <c r="E19" s="475">
        <f>SUM(E20:E65)</f>
        <v>341911797</v>
      </c>
      <c r="F19" s="475">
        <f>SUM(F20:F65)</f>
        <v>341911797</v>
      </c>
      <c r="G19" s="475">
        <f>SUM(G20:G65)</f>
        <v>0</v>
      </c>
      <c r="H19" s="475"/>
      <c r="I19" s="475"/>
      <c r="J19" s="475"/>
      <c r="K19" s="475"/>
      <c r="L19" s="475"/>
      <c r="M19" s="476"/>
      <c r="N19" s="477"/>
    </row>
    <row r="20" spans="1:14" s="488" customFormat="1" ht="28.5" customHeight="1">
      <c r="A20" s="478">
        <v>1</v>
      </c>
      <c r="B20" s="479" t="s">
        <v>43</v>
      </c>
      <c r="C20" s="480">
        <v>5495215012177</v>
      </c>
      <c r="D20" s="481" t="s">
        <v>143</v>
      </c>
      <c r="E20" s="482">
        <f t="shared" ref="E20:E65" si="0">F20</f>
        <v>12911893</v>
      </c>
      <c r="F20" s="483">
        <v>12911893</v>
      </c>
      <c r="G20" s="484"/>
      <c r="H20" s="484"/>
      <c r="I20" s="485"/>
      <c r="J20" s="484"/>
      <c r="K20" s="485"/>
      <c r="L20" s="485"/>
      <c r="M20" s="486"/>
      <c r="N20" s="487"/>
    </row>
    <row r="21" spans="1:14" s="488" customFormat="1" ht="21" customHeight="1">
      <c r="A21" s="478">
        <v>2</v>
      </c>
      <c r="B21" s="489" t="s">
        <v>44</v>
      </c>
      <c r="C21" s="480" t="s">
        <v>94</v>
      </c>
      <c r="D21" s="481" t="s">
        <v>143</v>
      </c>
      <c r="E21" s="482">
        <f t="shared" si="0"/>
        <v>12114108</v>
      </c>
      <c r="F21" s="483">
        <v>12114108</v>
      </c>
      <c r="G21" s="484"/>
      <c r="H21" s="484"/>
      <c r="I21" s="485"/>
      <c r="J21" s="484"/>
      <c r="K21" s="485"/>
      <c r="L21" s="485"/>
      <c r="M21" s="486"/>
      <c r="N21" s="487"/>
    </row>
    <row r="22" spans="1:14" s="488" customFormat="1" ht="21" customHeight="1">
      <c r="A22" s="478">
        <v>3</v>
      </c>
      <c r="B22" s="489" t="s">
        <v>57</v>
      </c>
      <c r="C22" s="480" t="s">
        <v>107</v>
      </c>
      <c r="D22" s="481" t="s">
        <v>143</v>
      </c>
      <c r="E22" s="482">
        <f t="shared" si="0"/>
        <v>10307448</v>
      </c>
      <c r="F22" s="483">
        <v>10307448</v>
      </c>
      <c r="G22" s="484"/>
      <c r="H22" s="484"/>
      <c r="I22" s="485"/>
      <c r="J22" s="485"/>
      <c r="K22" s="485"/>
      <c r="L22" s="485"/>
      <c r="M22" s="486"/>
      <c r="N22" s="487"/>
    </row>
    <row r="23" spans="1:14" s="488" customFormat="1" ht="21" customHeight="1">
      <c r="A23" s="478">
        <v>4</v>
      </c>
      <c r="B23" s="489" t="s">
        <v>45</v>
      </c>
      <c r="C23" s="480" t="s">
        <v>95</v>
      </c>
      <c r="D23" s="481" t="s">
        <v>143</v>
      </c>
      <c r="E23" s="482">
        <f t="shared" si="0"/>
        <v>8220479</v>
      </c>
      <c r="F23" s="483">
        <v>8220479</v>
      </c>
      <c r="G23" s="484"/>
      <c r="H23" s="484"/>
      <c r="I23" s="485"/>
      <c r="J23" s="485"/>
      <c r="K23" s="485"/>
      <c r="L23" s="485"/>
      <c r="M23" s="486"/>
      <c r="N23" s="487"/>
    </row>
    <row r="24" spans="1:14" s="488" customFormat="1" ht="21" customHeight="1">
      <c r="A24" s="478">
        <v>5</v>
      </c>
      <c r="B24" s="489" t="s">
        <v>46</v>
      </c>
      <c r="C24" s="480" t="s">
        <v>96</v>
      </c>
      <c r="D24" s="481" t="s">
        <v>143</v>
      </c>
      <c r="E24" s="482">
        <f t="shared" si="0"/>
        <v>10115983</v>
      </c>
      <c r="F24" s="483">
        <v>10115983</v>
      </c>
      <c r="G24" s="484"/>
      <c r="H24" s="484"/>
      <c r="I24" s="485"/>
      <c r="J24" s="485"/>
      <c r="K24" s="485"/>
      <c r="L24" s="485"/>
      <c r="M24" s="486"/>
      <c r="N24" s="487"/>
    </row>
    <row r="25" spans="1:14" s="488" customFormat="1" ht="21" customHeight="1">
      <c r="A25" s="478">
        <v>6</v>
      </c>
      <c r="B25" s="489" t="s">
        <v>47</v>
      </c>
      <c r="C25" s="480" t="s">
        <v>97</v>
      </c>
      <c r="D25" s="481" t="s">
        <v>143</v>
      </c>
      <c r="E25" s="482">
        <f t="shared" si="0"/>
        <v>7944084</v>
      </c>
      <c r="F25" s="483">
        <v>7944084</v>
      </c>
      <c r="G25" s="484"/>
      <c r="H25" s="484"/>
      <c r="I25" s="485"/>
      <c r="J25" s="485"/>
      <c r="K25" s="485"/>
      <c r="L25" s="485"/>
      <c r="M25" s="486"/>
      <c r="N25" s="487"/>
    </row>
    <row r="26" spans="1:14" s="496" customFormat="1" ht="24.75" customHeight="1">
      <c r="A26" s="478">
        <v>7</v>
      </c>
      <c r="B26" s="490" t="s">
        <v>48</v>
      </c>
      <c r="C26" s="491" t="s">
        <v>98</v>
      </c>
      <c r="D26" s="492" t="s">
        <v>143</v>
      </c>
      <c r="E26" s="482">
        <f t="shared" si="0"/>
        <v>4540105</v>
      </c>
      <c r="F26" s="493">
        <v>4540105</v>
      </c>
      <c r="G26" s="493"/>
      <c r="H26" s="493"/>
      <c r="I26" s="494"/>
      <c r="J26" s="494"/>
      <c r="K26" s="494"/>
      <c r="L26" s="494"/>
      <c r="M26" s="495"/>
      <c r="N26" s="487"/>
    </row>
    <row r="27" spans="1:14" s="488" customFormat="1" ht="21" customHeight="1">
      <c r="A27" s="478">
        <v>8</v>
      </c>
      <c r="B27" s="497" t="s">
        <v>50</v>
      </c>
      <c r="C27" s="480" t="s">
        <v>100</v>
      </c>
      <c r="D27" s="481" t="s">
        <v>143</v>
      </c>
      <c r="E27" s="482">
        <f t="shared" si="0"/>
        <v>6822785</v>
      </c>
      <c r="F27" s="483">
        <v>6822785</v>
      </c>
      <c r="G27" s="484"/>
      <c r="H27" s="484"/>
      <c r="I27" s="485"/>
      <c r="J27" s="485"/>
      <c r="K27" s="485"/>
      <c r="L27" s="485"/>
      <c r="M27" s="486"/>
      <c r="N27" s="487"/>
    </row>
    <row r="28" spans="1:14" s="488" customFormat="1" ht="21" customHeight="1">
      <c r="A28" s="478">
        <v>9</v>
      </c>
      <c r="B28" s="489" t="s">
        <v>53</v>
      </c>
      <c r="C28" s="480" t="s">
        <v>103</v>
      </c>
      <c r="D28" s="481" t="s">
        <v>143</v>
      </c>
      <c r="E28" s="482">
        <f t="shared" si="0"/>
        <v>8907153</v>
      </c>
      <c r="F28" s="483">
        <v>8907153</v>
      </c>
      <c r="G28" s="484"/>
      <c r="H28" s="484"/>
      <c r="I28" s="485"/>
      <c r="J28" s="485"/>
      <c r="K28" s="485"/>
      <c r="L28" s="485"/>
      <c r="M28" s="486"/>
      <c r="N28" s="487"/>
    </row>
    <row r="29" spans="1:14" s="488" customFormat="1" ht="21" customHeight="1">
      <c r="A29" s="478">
        <v>10</v>
      </c>
      <c r="B29" s="489" t="s">
        <v>54</v>
      </c>
      <c r="C29" s="480" t="s">
        <v>104</v>
      </c>
      <c r="D29" s="481" t="s">
        <v>143</v>
      </c>
      <c r="E29" s="482">
        <f t="shared" si="0"/>
        <v>6220899</v>
      </c>
      <c r="F29" s="483">
        <v>6220899</v>
      </c>
      <c r="G29" s="484"/>
      <c r="H29" s="484"/>
      <c r="I29" s="485"/>
      <c r="J29" s="485"/>
      <c r="K29" s="485"/>
      <c r="L29" s="485"/>
      <c r="M29" s="486"/>
      <c r="N29" s="487"/>
    </row>
    <row r="30" spans="1:14" s="505" customFormat="1" ht="21" customHeight="1">
      <c r="A30" s="478">
        <v>11</v>
      </c>
      <c r="B30" s="489" t="s">
        <v>573</v>
      </c>
      <c r="C30" s="498">
        <v>5495205123737</v>
      </c>
      <c r="D30" s="499" t="s">
        <v>143</v>
      </c>
      <c r="E30" s="500">
        <f t="shared" si="0"/>
        <v>4391179</v>
      </c>
      <c r="F30" s="501">
        <v>4391179</v>
      </c>
      <c r="G30" s="502"/>
      <c r="H30" s="502"/>
      <c r="I30" s="503"/>
      <c r="J30" s="503"/>
      <c r="K30" s="503"/>
      <c r="L30" s="503"/>
      <c r="M30" s="504">
        <v>815216</v>
      </c>
      <c r="N30" s="487"/>
    </row>
    <row r="31" spans="1:14" s="505" customFormat="1" ht="21" customHeight="1">
      <c r="A31" s="478">
        <v>12</v>
      </c>
      <c r="B31" s="489" t="s">
        <v>56</v>
      </c>
      <c r="C31" s="498" t="s">
        <v>106</v>
      </c>
      <c r="D31" s="499" t="s">
        <v>143</v>
      </c>
      <c r="E31" s="500">
        <f t="shared" si="0"/>
        <v>6220899</v>
      </c>
      <c r="F31" s="501">
        <v>6220899</v>
      </c>
      <c r="G31" s="502"/>
      <c r="H31" s="502"/>
      <c r="I31" s="503"/>
      <c r="J31" s="503"/>
      <c r="K31" s="503"/>
      <c r="L31" s="503"/>
      <c r="M31" s="504"/>
      <c r="N31" s="487"/>
    </row>
    <row r="32" spans="1:14" s="505" customFormat="1" ht="21" customHeight="1">
      <c r="A32" s="478">
        <v>13</v>
      </c>
      <c r="B32" s="489" t="s">
        <v>49</v>
      </c>
      <c r="C32" s="498" t="s">
        <v>99</v>
      </c>
      <c r="D32" s="499" t="s">
        <v>143</v>
      </c>
      <c r="E32" s="503">
        <f t="shared" si="0"/>
        <v>10080148</v>
      </c>
      <c r="F32" s="502">
        <v>10080148</v>
      </c>
      <c r="G32" s="502"/>
      <c r="H32" s="502"/>
      <c r="I32" s="503"/>
      <c r="J32" s="503"/>
      <c r="K32" s="503"/>
      <c r="L32" s="503"/>
      <c r="M32" s="504"/>
      <c r="N32" s="487"/>
    </row>
    <row r="33" spans="1:14" s="505" customFormat="1" ht="21.75" customHeight="1">
      <c r="A33" s="478">
        <v>14</v>
      </c>
      <c r="B33" s="489" t="s">
        <v>58</v>
      </c>
      <c r="C33" s="498" t="s">
        <v>108</v>
      </c>
      <c r="D33" s="499" t="s">
        <v>143</v>
      </c>
      <c r="E33" s="503">
        <f t="shared" si="0"/>
        <v>8625014</v>
      </c>
      <c r="F33" s="502">
        <v>8625014</v>
      </c>
      <c r="G33" s="502"/>
      <c r="H33" s="502"/>
      <c r="I33" s="503"/>
      <c r="J33" s="503"/>
      <c r="K33" s="503"/>
      <c r="L33" s="503"/>
      <c r="M33" s="504">
        <v>-447000</v>
      </c>
      <c r="N33" s="487"/>
    </row>
    <row r="34" spans="1:14" s="505" customFormat="1" ht="27.75" customHeight="1">
      <c r="A34" s="478">
        <v>15</v>
      </c>
      <c r="B34" s="489" t="s">
        <v>59</v>
      </c>
      <c r="C34" s="498" t="s">
        <v>109</v>
      </c>
      <c r="D34" s="499" t="s">
        <v>143</v>
      </c>
      <c r="E34" s="503">
        <f t="shared" si="0"/>
        <v>5559116</v>
      </c>
      <c r="F34" s="502">
        <f>5559116</f>
        <v>5559116</v>
      </c>
      <c r="G34" s="502"/>
      <c r="H34" s="502"/>
      <c r="I34" s="503"/>
      <c r="J34" s="503"/>
      <c r="K34" s="503"/>
      <c r="L34" s="503"/>
      <c r="M34" s="504"/>
      <c r="N34" s="487"/>
    </row>
    <row r="35" spans="1:14" s="510" customFormat="1" ht="27.75" customHeight="1">
      <c r="A35" s="478">
        <v>16</v>
      </c>
      <c r="B35" s="490" t="s">
        <v>563</v>
      </c>
      <c r="C35" s="506">
        <v>5495205012837</v>
      </c>
      <c r="D35" s="507" t="s">
        <v>143</v>
      </c>
      <c r="E35" s="508">
        <f t="shared" si="0"/>
        <v>5559116</v>
      </c>
      <c r="F35" s="509">
        <v>5559116</v>
      </c>
      <c r="G35" s="509"/>
      <c r="H35" s="509"/>
      <c r="I35" s="508"/>
      <c r="J35" s="508"/>
      <c r="K35" s="508"/>
      <c r="L35" s="508"/>
      <c r="M35" s="495"/>
      <c r="N35" s="487"/>
    </row>
    <row r="36" spans="1:14" s="505" customFormat="1" ht="21" customHeight="1">
      <c r="A36" s="478">
        <v>17</v>
      </c>
      <c r="B36" s="479" t="s">
        <v>61</v>
      </c>
      <c r="C36" s="498" t="s">
        <v>111</v>
      </c>
      <c r="D36" s="499" t="s">
        <v>143</v>
      </c>
      <c r="E36" s="503">
        <f t="shared" si="0"/>
        <v>5922899</v>
      </c>
      <c r="F36" s="502">
        <v>5922899</v>
      </c>
      <c r="G36" s="502"/>
      <c r="H36" s="502"/>
      <c r="I36" s="503"/>
      <c r="J36" s="503"/>
      <c r="K36" s="503"/>
      <c r="L36" s="503"/>
      <c r="M36" s="504"/>
      <c r="N36" s="487"/>
    </row>
    <row r="37" spans="1:14" s="505" customFormat="1" ht="21" customHeight="1">
      <c r="A37" s="478">
        <v>18</v>
      </c>
      <c r="B37" s="489" t="s">
        <v>62</v>
      </c>
      <c r="C37" s="498" t="s">
        <v>112</v>
      </c>
      <c r="D37" s="499" t="s">
        <v>143</v>
      </c>
      <c r="E37" s="500">
        <f t="shared" si="0"/>
        <v>4774109</v>
      </c>
      <c r="F37" s="501">
        <v>4774109</v>
      </c>
      <c r="G37" s="502"/>
      <c r="H37" s="502"/>
      <c r="I37" s="503"/>
      <c r="J37" s="502"/>
      <c r="K37" s="503"/>
      <c r="L37" s="503"/>
      <c r="M37" s="504"/>
      <c r="N37" s="487"/>
    </row>
    <row r="38" spans="1:14" s="505" customFormat="1" ht="21" customHeight="1">
      <c r="A38" s="478">
        <v>19</v>
      </c>
      <c r="B38" s="489" t="s">
        <v>63</v>
      </c>
      <c r="C38" s="498" t="s">
        <v>113</v>
      </c>
      <c r="D38" s="499" t="s">
        <v>143</v>
      </c>
      <c r="E38" s="500">
        <f t="shared" si="0"/>
        <v>5370109</v>
      </c>
      <c r="F38" s="501">
        <v>5370109</v>
      </c>
      <c r="G38" s="502"/>
      <c r="H38" s="502"/>
      <c r="I38" s="503"/>
      <c r="J38" s="503"/>
      <c r="K38" s="503"/>
      <c r="L38" s="503"/>
      <c r="M38" s="504"/>
      <c r="N38" s="487"/>
    </row>
    <row r="39" spans="1:14" s="505" customFormat="1" ht="21" customHeight="1">
      <c r="A39" s="478">
        <v>20</v>
      </c>
      <c r="B39" s="489" t="s">
        <v>64</v>
      </c>
      <c r="C39" s="498" t="s">
        <v>114</v>
      </c>
      <c r="D39" s="499" t="s">
        <v>143</v>
      </c>
      <c r="E39" s="500">
        <f t="shared" si="0"/>
        <v>5922899</v>
      </c>
      <c r="F39" s="501">
        <v>5922899</v>
      </c>
      <c r="G39" s="502"/>
      <c r="H39" s="502"/>
      <c r="I39" s="503"/>
      <c r="J39" s="503"/>
      <c r="K39" s="503"/>
      <c r="L39" s="503"/>
      <c r="M39" s="504"/>
      <c r="N39" s="487"/>
    </row>
    <row r="40" spans="1:14" s="488" customFormat="1" ht="21" customHeight="1">
      <c r="A40" s="478">
        <v>21</v>
      </c>
      <c r="B40" s="489" t="s">
        <v>67</v>
      </c>
      <c r="C40" s="480" t="s">
        <v>117</v>
      </c>
      <c r="D40" s="481" t="s">
        <v>143</v>
      </c>
      <c r="E40" s="482">
        <f t="shared" si="0"/>
        <v>6688759</v>
      </c>
      <c r="F40" s="483">
        <v>6688759</v>
      </c>
      <c r="G40" s="484"/>
      <c r="H40" s="484"/>
      <c r="I40" s="485"/>
      <c r="J40" s="485"/>
      <c r="K40" s="485"/>
      <c r="L40" s="485"/>
      <c r="M40" s="486"/>
      <c r="N40" s="487"/>
    </row>
    <row r="41" spans="1:14" s="488" customFormat="1" ht="21" customHeight="1">
      <c r="A41" s="478">
        <v>22</v>
      </c>
      <c r="B41" s="489" t="s">
        <v>68</v>
      </c>
      <c r="C41" s="480" t="s">
        <v>118</v>
      </c>
      <c r="D41" s="481" t="s">
        <v>143</v>
      </c>
      <c r="E41" s="482">
        <f t="shared" si="0"/>
        <v>10747817</v>
      </c>
      <c r="F41" s="483">
        <v>10747817</v>
      </c>
      <c r="G41" s="484"/>
      <c r="H41" s="484"/>
      <c r="I41" s="485"/>
      <c r="J41" s="485"/>
      <c r="K41" s="485"/>
      <c r="L41" s="485"/>
      <c r="M41" s="486"/>
      <c r="N41" s="487"/>
    </row>
    <row r="42" spans="1:14" s="488" customFormat="1" ht="21" customHeight="1">
      <c r="A42" s="478">
        <v>23</v>
      </c>
      <c r="B42" s="489" t="s">
        <v>69</v>
      </c>
      <c r="C42" s="480" t="s">
        <v>119</v>
      </c>
      <c r="D42" s="481" t="s">
        <v>143</v>
      </c>
      <c r="E42" s="482">
        <f t="shared" si="0"/>
        <v>6880224</v>
      </c>
      <c r="F42" s="483">
        <v>6880224</v>
      </c>
      <c r="G42" s="484"/>
      <c r="H42" s="484"/>
      <c r="I42" s="485"/>
      <c r="J42" s="485"/>
      <c r="K42" s="485"/>
      <c r="L42" s="485"/>
      <c r="M42" s="486"/>
      <c r="N42" s="487"/>
    </row>
    <row r="43" spans="1:14" s="496" customFormat="1" ht="21" customHeight="1">
      <c r="A43" s="478">
        <v>24</v>
      </c>
      <c r="B43" s="490" t="s">
        <v>70</v>
      </c>
      <c r="C43" s="491" t="s">
        <v>120</v>
      </c>
      <c r="D43" s="492" t="s">
        <v>143</v>
      </c>
      <c r="E43" s="494">
        <f t="shared" si="0"/>
        <v>7454619</v>
      </c>
      <c r="F43" s="493">
        <v>7454619</v>
      </c>
      <c r="G43" s="493"/>
      <c r="H43" s="493"/>
      <c r="I43" s="494"/>
      <c r="J43" s="494"/>
      <c r="K43" s="494"/>
      <c r="L43" s="494"/>
      <c r="M43" s="495"/>
      <c r="N43" s="487"/>
    </row>
    <row r="44" spans="1:14" s="488" customFormat="1" ht="21" customHeight="1">
      <c r="A44" s="478">
        <v>25</v>
      </c>
      <c r="B44" s="489" t="s">
        <v>71</v>
      </c>
      <c r="C44" s="480" t="s">
        <v>121</v>
      </c>
      <c r="D44" s="481" t="s">
        <v>143</v>
      </c>
      <c r="E44" s="482">
        <f t="shared" si="0"/>
        <v>4774109</v>
      </c>
      <c r="F44" s="483">
        <v>4774109</v>
      </c>
      <c r="G44" s="484"/>
      <c r="H44" s="484"/>
      <c r="I44" s="485"/>
      <c r="J44" s="485"/>
      <c r="K44" s="485"/>
      <c r="L44" s="485"/>
      <c r="M44" s="511"/>
      <c r="N44" s="487"/>
    </row>
    <row r="45" spans="1:14" s="488" customFormat="1" ht="21" customHeight="1">
      <c r="A45" s="478">
        <v>26</v>
      </c>
      <c r="B45" s="489" t="s">
        <v>72</v>
      </c>
      <c r="C45" s="480" t="s">
        <v>122</v>
      </c>
      <c r="D45" s="481" t="s">
        <v>143</v>
      </c>
      <c r="E45" s="482">
        <f t="shared" si="0"/>
        <v>11148627</v>
      </c>
      <c r="F45" s="483">
        <v>11148627</v>
      </c>
      <c r="G45" s="484"/>
      <c r="H45" s="484"/>
      <c r="I45" s="485"/>
      <c r="J45" s="485"/>
      <c r="K45" s="485"/>
      <c r="L45" s="485"/>
      <c r="M45" s="486"/>
      <c r="N45" s="487"/>
    </row>
    <row r="46" spans="1:14" s="488" customFormat="1" ht="22.5" customHeight="1">
      <c r="A46" s="478">
        <v>27</v>
      </c>
      <c r="B46" s="489" t="s">
        <v>73</v>
      </c>
      <c r="C46" s="480" t="s">
        <v>123</v>
      </c>
      <c r="D46" s="481" t="s">
        <v>143</v>
      </c>
      <c r="E46" s="482">
        <f t="shared" si="0"/>
        <v>9559283</v>
      </c>
      <c r="F46" s="483">
        <v>9559283</v>
      </c>
      <c r="G46" s="484"/>
      <c r="H46" s="484"/>
      <c r="I46" s="485"/>
      <c r="J46" s="485"/>
      <c r="K46" s="485"/>
      <c r="L46" s="485"/>
      <c r="M46" s="486"/>
      <c r="N46" s="487"/>
    </row>
    <row r="47" spans="1:14" s="488" customFormat="1" ht="22.5" customHeight="1">
      <c r="A47" s="478">
        <v>28</v>
      </c>
      <c r="B47" s="489" t="s">
        <v>74</v>
      </c>
      <c r="C47" s="480" t="s">
        <v>124</v>
      </c>
      <c r="D47" s="481" t="s">
        <v>143</v>
      </c>
      <c r="E47" s="482">
        <f t="shared" si="0"/>
        <v>8518479</v>
      </c>
      <c r="F47" s="483">
        <v>8518479</v>
      </c>
      <c r="G47" s="484"/>
      <c r="H47" s="484"/>
      <c r="I47" s="485"/>
      <c r="J47" s="485"/>
      <c r="K47" s="485"/>
      <c r="L47" s="485"/>
      <c r="M47" s="486"/>
      <c r="N47" s="487"/>
    </row>
    <row r="48" spans="1:14" s="496" customFormat="1" ht="27.75" customHeight="1">
      <c r="A48" s="478">
        <v>29</v>
      </c>
      <c r="B48" s="490" t="s">
        <v>75</v>
      </c>
      <c r="C48" s="491" t="s">
        <v>125</v>
      </c>
      <c r="D48" s="492" t="s">
        <v>143</v>
      </c>
      <c r="E48" s="494">
        <f t="shared" si="0"/>
        <v>6305829</v>
      </c>
      <c r="F48" s="493">
        <v>6305829</v>
      </c>
      <c r="G48" s="493"/>
      <c r="H48" s="493"/>
      <c r="I48" s="494"/>
      <c r="J48" s="493"/>
      <c r="K48" s="494"/>
      <c r="L48" s="494"/>
      <c r="M48" s="495"/>
      <c r="N48" s="487"/>
    </row>
    <row r="49" spans="1:14" s="488" customFormat="1" ht="21" customHeight="1">
      <c r="A49" s="478">
        <v>30</v>
      </c>
      <c r="B49" s="489" t="s">
        <v>76</v>
      </c>
      <c r="C49" s="480" t="s">
        <v>126</v>
      </c>
      <c r="D49" s="481" t="s">
        <v>143</v>
      </c>
      <c r="E49" s="482">
        <f t="shared" si="0"/>
        <v>12285361</v>
      </c>
      <c r="F49" s="483">
        <v>12285361</v>
      </c>
      <c r="G49" s="484"/>
      <c r="H49" s="484"/>
      <c r="I49" s="485"/>
      <c r="J49" s="485"/>
      <c r="K49" s="485"/>
      <c r="L49" s="485"/>
      <c r="M49" s="486"/>
      <c r="N49" s="487"/>
    </row>
    <row r="50" spans="1:14" s="488" customFormat="1" ht="21" customHeight="1">
      <c r="A50" s="478">
        <v>31</v>
      </c>
      <c r="B50" s="489" t="s">
        <v>77</v>
      </c>
      <c r="C50" s="480" t="s">
        <v>127</v>
      </c>
      <c r="D50" s="481" t="s">
        <v>143</v>
      </c>
      <c r="E50" s="482">
        <f t="shared" si="0"/>
        <v>8327014</v>
      </c>
      <c r="F50" s="483">
        <v>8327014</v>
      </c>
      <c r="G50" s="484"/>
      <c r="H50" s="484"/>
      <c r="I50" s="485"/>
      <c r="J50" s="485"/>
      <c r="K50" s="485"/>
      <c r="L50" s="485"/>
      <c r="M50" s="512"/>
      <c r="N50" s="487"/>
    </row>
    <row r="51" spans="1:14" s="488" customFormat="1" ht="21" customHeight="1">
      <c r="A51" s="478">
        <v>32</v>
      </c>
      <c r="B51" s="489" t="s">
        <v>78</v>
      </c>
      <c r="C51" s="480" t="s">
        <v>128</v>
      </c>
      <c r="D51" s="481" t="s">
        <v>143</v>
      </c>
      <c r="E51" s="482">
        <f t="shared" si="0"/>
        <v>7120785</v>
      </c>
      <c r="F51" s="483">
        <v>7120785</v>
      </c>
      <c r="G51" s="484"/>
      <c r="H51" s="484"/>
      <c r="I51" s="485"/>
      <c r="J51" s="485"/>
      <c r="K51" s="485"/>
      <c r="L51" s="485"/>
      <c r="M51" s="486"/>
      <c r="N51" s="487"/>
    </row>
    <row r="52" spans="1:14" s="488" customFormat="1" ht="21" customHeight="1">
      <c r="A52" s="478">
        <v>33</v>
      </c>
      <c r="B52" s="489" t="s">
        <v>80</v>
      </c>
      <c r="C52" s="480" t="s">
        <v>130</v>
      </c>
      <c r="D52" s="481" t="s">
        <v>143</v>
      </c>
      <c r="E52" s="482">
        <f t="shared" si="0"/>
        <v>0</v>
      </c>
      <c r="F52" s="483"/>
      <c r="G52" s="484"/>
      <c r="H52" s="484"/>
      <c r="I52" s="485"/>
      <c r="J52" s="485"/>
      <c r="K52" s="485"/>
      <c r="L52" s="485"/>
      <c r="M52" s="486" t="s">
        <v>645</v>
      </c>
      <c r="N52" s="487"/>
    </row>
    <row r="53" spans="1:14" s="488" customFormat="1" ht="21" customHeight="1">
      <c r="A53" s="478">
        <v>34</v>
      </c>
      <c r="B53" s="489" t="s">
        <v>81</v>
      </c>
      <c r="C53" s="480" t="s">
        <v>131</v>
      </c>
      <c r="D53" s="481" t="s">
        <v>143</v>
      </c>
      <c r="E53" s="482">
        <f t="shared" si="0"/>
        <v>5837969</v>
      </c>
      <c r="F53" s="483">
        <v>5837969</v>
      </c>
      <c r="G53" s="484"/>
      <c r="H53" s="484"/>
      <c r="I53" s="485"/>
      <c r="J53" s="485"/>
      <c r="K53" s="485"/>
      <c r="L53" s="485"/>
      <c r="M53" s="511"/>
      <c r="N53" s="487"/>
    </row>
    <row r="54" spans="1:14" s="488" customFormat="1" ht="21" customHeight="1">
      <c r="A54" s="478">
        <v>35</v>
      </c>
      <c r="B54" s="489" t="s">
        <v>82</v>
      </c>
      <c r="C54" s="480" t="s">
        <v>132</v>
      </c>
      <c r="D54" s="481" t="s">
        <v>143</v>
      </c>
      <c r="E54" s="482">
        <f t="shared" si="0"/>
        <v>5539969</v>
      </c>
      <c r="F54" s="483">
        <v>5539969</v>
      </c>
      <c r="G54" s="484"/>
      <c r="H54" s="484"/>
      <c r="I54" s="485"/>
      <c r="J54" s="485"/>
      <c r="K54" s="485"/>
      <c r="L54" s="485"/>
      <c r="M54" s="513"/>
      <c r="N54" s="487"/>
    </row>
    <row r="55" spans="1:14" s="488" customFormat="1" ht="21" customHeight="1">
      <c r="A55" s="478">
        <v>36</v>
      </c>
      <c r="B55" s="489" t="s">
        <v>83</v>
      </c>
      <c r="C55" s="480" t="s">
        <v>133</v>
      </c>
      <c r="D55" s="481" t="s">
        <v>143</v>
      </c>
      <c r="E55" s="482">
        <f t="shared" si="0"/>
        <v>6986759</v>
      </c>
      <c r="F55" s="483">
        <v>6986759</v>
      </c>
      <c r="G55" s="484"/>
      <c r="H55" s="484"/>
      <c r="I55" s="485"/>
      <c r="J55" s="485"/>
      <c r="K55" s="485"/>
      <c r="L55" s="485"/>
      <c r="M55" s="511"/>
      <c r="N55" s="487"/>
    </row>
    <row r="56" spans="1:14" s="488" customFormat="1" ht="21" customHeight="1">
      <c r="A56" s="478">
        <v>37</v>
      </c>
      <c r="B56" s="489" t="s">
        <v>84</v>
      </c>
      <c r="C56" s="480" t="s">
        <v>134</v>
      </c>
      <c r="D56" s="481" t="s">
        <v>143</v>
      </c>
      <c r="E56" s="482">
        <f t="shared" si="0"/>
        <v>10139422</v>
      </c>
      <c r="F56" s="483">
        <v>10139422</v>
      </c>
      <c r="G56" s="484"/>
      <c r="H56" s="484"/>
      <c r="I56" s="485"/>
      <c r="J56" s="485"/>
      <c r="K56" s="485"/>
      <c r="L56" s="485"/>
      <c r="M56" s="511"/>
      <c r="N56" s="487"/>
    </row>
    <row r="57" spans="1:14" s="488" customFormat="1" ht="21" customHeight="1">
      <c r="A57" s="478">
        <v>38</v>
      </c>
      <c r="B57" s="489" t="s">
        <v>85</v>
      </c>
      <c r="C57" s="480" t="s">
        <v>135</v>
      </c>
      <c r="D57" s="481" t="s">
        <v>143</v>
      </c>
      <c r="E57" s="482">
        <f t="shared" si="0"/>
        <v>9593827</v>
      </c>
      <c r="F57" s="483">
        <v>9593827</v>
      </c>
      <c r="G57" s="484"/>
      <c r="H57" s="484"/>
      <c r="I57" s="485"/>
      <c r="J57" s="485"/>
      <c r="K57" s="485"/>
      <c r="L57" s="485"/>
      <c r="M57" s="486"/>
      <c r="N57" s="487"/>
    </row>
    <row r="58" spans="1:14" s="488" customFormat="1" ht="21" customHeight="1">
      <c r="A58" s="478">
        <v>39</v>
      </c>
      <c r="B58" s="489" t="s">
        <v>86</v>
      </c>
      <c r="C58" s="480" t="s">
        <v>136</v>
      </c>
      <c r="D58" s="481" t="s">
        <v>143</v>
      </c>
      <c r="E58" s="482">
        <f t="shared" si="0"/>
        <v>8816478</v>
      </c>
      <c r="F58" s="483">
        <v>8816478</v>
      </c>
      <c r="G58" s="484"/>
      <c r="H58" s="484"/>
      <c r="I58" s="485"/>
      <c r="J58" s="485"/>
      <c r="K58" s="485"/>
      <c r="L58" s="485"/>
      <c r="M58" s="486"/>
      <c r="N58" s="487"/>
    </row>
    <row r="59" spans="1:14" s="488" customFormat="1">
      <c r="A59" s="478">
        <v>40</v>
      </c>
      <c r="B59" s="114" t="s">
        <v>432</v>
      </c>
      <c r="C59" s="95" t="s">
        <v>434</v>
      </c>
      <c r="D59" s="481" t="s">
        <v>143</v>
      </c>
      <c r="E59" s="482">
        <f t="shared" si="0"/>
        <v>5225281</v>
      </c>
      <c r="F59" s="112">
        <v>5225281</v>
      </c>
      <c r="G59" s="514"/>
      <c r="H59" s="484"/>
      <c r="I59" s="485"/>
      <c r="J59" s="485"/>
      <c r="K59" s="485"/>
      <c r="L59" s="485"/>
      <c r="M59" s="515">
        <f>916846+63</f>
        <v>916909</v>
      </c>
      <c r="N59" s="487"/>
    </row>
    <row r="60" spans="1:14" s="488" customFormat="1">
      <c r="A60" s="478">
        <v>41</v>
      </c>
      <c r="B60" s="119" t="s">
        <v>433</v>
      </c>
      <c r="C60" s="95" t="s">
        <v>567</v>
      </c>
      <c r="D60" s="481" t="s">
        <v>143</v>
      </c>
      <c r="E60" s="482">
        <f t="shared" si="0"/>
        <v>4838179</v>
      </c>
      <c r="F60" s="112">
        <v>4838179</v>
      </c>
      <c r="G60" s="514"/>
      <c r="H60" s="484"/>
      <c r="I60" s="485"/>
      <c r="J60" s="485"/>
      <c r="K60" s="485"/>
      <c r="L60" s="485"/>
      <c r="M60" s="515"/>
      <c r="N60" s="487"/>
    </row>
    <row r="61" spans="1:14" s="488" customFormat="1" ht="21" customHeight="1">
      <c r="A61" s="478">
        <v>42</v>
      </c>
      <c r="B61" s="516" t="s">
        <v>88</v>
      </c>
      <c r="C61" s="517" t="s">
        <v>138</v>
      </c>
      <c r="D61" s="518" t="s">
        <v>143</v>
      </c>
      <c r="E61" s="482">
        <f t="shared" si="0"/>
        <v>8986339</v>
      </c>
      <c r="F61" s="519">
        <v>8986339</v>
      </c>
      <c r="G61" s="520"/>
      <c r="H61" s="520"/>
      <c r="I61" s="521"/>
      <c r="J61" s="521"/>
      <c r="K61" s="521"/>
      <c r="L61" s="521"/>
      <c r="M61" s="486"/>
      <c r="N61" s="487"/>
    </row>
    <row r="62" spans="1:14" s="488" customFormat="1" ht="21" customHeight="1">
      <c r="A62" s="478">
        <v>43</v>
      </c>
      <c r="B62" s="489" t="s">
        <v>89</v>
      </c>
      <c r="C62" s="480" t="s">
        <v>139</v>
      </c>
      <c r="D62" s="481" t="s">
        <v>143</v>
      </c>
      <c r="E62" s="482">
        <f t="shared" si="0"/>
        <v>7454619</v>
      </c>
      <c r="F62" s="483">
        <v>7454619</v>
      </c>
      <c r="G62" s="484"/>
      <c r="H62" s="484"/>
      <c r="I62" s="485"/>
      <c r="J62" s="485"/>
      <c r="K62" s="485"/>
      <c r="L62" s="485"/>
      <c r="M62" s="515"/>
      <c r="N62" s="487"/>
    </row>
    <row r="63" spans="1:14" s="488" customFormat="1" ht="21" customHeight="1">
      <c r="A63" s="478">
        <v>44</v>
      </c>
      <c r="B63" s="479" t="s">
        <v>90</v>
      </c>
      <c r="C63" s="480" t="s">
        <v>140</v>
      </c>
      <c r="D63" s="481" t="s">
        <v>143</v>
      </c>
      <c r="E63" s="482">
        <f t="shared" si="0"/>
        <v>5922899</v>
      </c>
      <c r="F63" s="483">
        <v>5922899</v>
      </c>
      <c r="G63" s="484"/>
      <c r="H63" s="484"/>
      <c r="I63" s="485"/>
      <c r="J63" s="485"/>
      <c r="K63" s="485"/>
      <c r="L63" s="485"/>
      <c r="M63" s="515"/>
      <c r="N63" s="487"/>
    </row>
    <row r="64" spans="1:14" ht="21" customHeight="1">
      <c r="A64" s="478">
        <v>45</v>
      </c>
      <c r="B64" s="522" t="s">
        <v>91</v>
      </c>
      <c r="C64" s="523" t="s">
        <v>141</v>
      </c>
      <c r="D64" s="524" t="s">
        <v>143</v>
      </c>
      <c r="E64" s="482">
        <f t="shared" si="0"/>
        <v>5539969</v>
      </c>
      <c r="F64" s="483">
        <v>5539969</v>
      </c>
      <c r="G64" s="484"/>
      <c r="H64" s="525"/>
      <c r="I64" s="475"/>
      <c r="J64" s="525"/>
      <c r="K64" s="475"/>
      <c r="L64" s="475"/>
      <c r="M64" s="476"/>
      <c r="N64" s="487"/>
    </row>
    <row r="65" spans="1:14" ht="21" customHeight="1">
      <c r="A65" s="478">
        <v>46</v>
      </c>
      <c r="B65" s="489" t="s">
        <v>92</v>
      </c>
      <c r="C65" s="523" t="s">
        <v>142</v>
      </c>
      <c r="D65" s="524" t="s">
        <v>143</v>
      </c>
      <c r="E65" s="482">
        <f t="shared" si="0"/>
        <v>6688756</v>
      </c>
      <c r="F65" s="483">
        <v>6688756</v>
      </c>
      <c r="G65" s="484"/>
      <c r="H65" s="525"/>
      <c r="I65" s="475"/>
      <c r="J65" s="525"/>
      <c r="K65" s="475"/>
      <c r="L65" s="475"/>
      <c r="M65" s="476"/>
      <c r="N65" s="487"/>
    </row>
    <row r="66" spans="1:14" ht="18.75" customHeight="1">
      <c r="A66" s="526" t="s">
        <v>377</v>
      </c>
      <c r="B66" s="916" t="s">
        <v>378</v>
      </c>
      <c r="C66" s="917"/>
      <c r="D66" s="918"/>
      <c r="E66" s="527">
        <v>0</v>
      </c>
      <c r="F66" s="527"/>
      <c r="G66" s="527"/>
      <c r="H66" s="527"/>
      <c r="I66" s="527"/>
      <c r="J66" s="527"/>
      <c r="K66" s="527"/>
      <c r="L66" s="527"/>
      <c r="M66" s="528"/>
      <c r="N66" s="487"/>
    </row>
    <row r="67" spans="1:14" s="529" customFormat="1" ht="21.75" customHeight="1">
      <c r="A67" s="919" t="s">
        <v>644</v>
      </c>
      <c r="B67" s="919"/>
      <c r="C67" s="919"/>
      <c r="D67" s="919"/>
      <c r="E67" s="919"/>
      <c r="F67" s="919"/>
      <c r="G67" s="919"/>
      <c r="H67" s="919"/>
      <c r="I67" s="919"/>
      <c r="J67" s="919"/>
      <c r="K67" s="919"/>
      <c r="L67" s="919"/>
      <c r="M67" s="919"/>
      <c r="N67" s="487"/>
    </row>
    <row r="68" spans="1:14" ht="19.5" customHeight="1">
      <c r="A68" s="920" t="s">
        <v>648</v>
      </c>
      <c r="B68" s="920"/>
      <c r="C68" s="920"/>
      <c r="D68" s="920"/>
      <c r="E68" s="921"/>
      <c r="F68" s="921"/>
      <c r="G68" s="921"/>
      <c r="H68" s="921"/>
      <c r="I68" s="921"/>
      <c r="J68" s="921"/>
      <c r="K68" s="921"/>
      <c r="L68" s="921"/>
      <c r="M68" s="921"/>
      <c r="N68" s="487"/>
    </row>
    <row r="69" spans="1:14" ht="55.5" customHeight="1">
      <c r="A69" s="530" t="s">
        <v>602</v>
      </c>
      <c r="B69" s="531" t="s">
        <v>603</v>
      </c>
      <c r="C69" s="531" t="s">
        <v>31</v>
      </c>
      <c r="D69" s="532"/>
      <c r="E69" s="533"/>
      <c r="F69" s="533"/>
      <c r="G69" s="533"/>
      <c r="H69" s="533"/>
      <c r="I69" s="533"/>
      <c r="J69" s="533"/>
      <c r="K69" s="533"/>
      <c r="L69" s="533"/>
      <c r="M69" s="533"/>
      <c r="N69" s="487"/>
    </row>
    <row r="70" spans="1:14" ht="15" customHeight="1">
      <c r="A70" s="534">
        <v>1</v>
      </c>
      <c r="B70" s="535" t="s">
        <v>604</v>
      </c>
      <c r="C70" s="525">
        <v>870309</v>
      </c>
      <c r="D70" s="532"/>
      <c r="E70" s="533"/>
      <c r="F70" s="533"/>
      <c r="G70" s="533"/>
      <c r="H70" s="533"/>
      <c r="I70" s="533"/>
      <c r="J70" s="533"/>
      <c r="K70" s="533"/>
      <c r="L70" s="533"/>
      <c r="M70" s="533"/>
      <c r="N70" s="536"/>
    </row>
    <row r="71" spans="1:14" ht="15" customHeight="1">
      <c r="A71" s="486">
        <v>2</v>
      </c>
      <c r="B71" s="537" t="s">
        <v>615</v>
      </c>
      <c r="C71" s="484">
        <v>0</v>
      </c>
      <c r="D71" s="532"/>
      <c r="E71" s="533"/>
      <c r="F71" s="533"/>
      <c r="G71" s="533"/>
      <c r="H71" s="533"/>
      <c r="I71" s="533"/>
      <c r="J71" s="533"/>
      <c r="K71" s="533"/>
      <c r="L71" s="533"/>
      <c r="M71" s="533"/>
      <c r="N71" s="536"/>
    </row>
    <row r="72" spans="1:14" ht="15" customHeight="1">
      <c r="A72" s="534">
        <v>3</v>
      </c>
      <c r="B72" s="537" t="s">
        <v>605</v>
      </c>
      <c r="C72" s="484">
        <v>134100</v>
      </c>
      <c r="D72" s="532"/>
      <c r="E72" s="533"/>
      <c r="F72" s="533"/>
      <c r="G72" s="533"/>
      <c r="H72" s="533"/>
      <c r="I72" s="533"/>
      <c r="J72" s="533"/>
      <c r="K72" s="533"/>
      <c r="L72" s="533"/>
      <c r="M72" s="533"/>
      <c r="N72" s="536"/>
    </row>
    <row r="73" spans="1:14" ht="15" customHeight="1">
      <c r="A73" s="486">
        <v>4</v>
      </c>
      <c r="B73" s="537" t="s">
        <v>618</v>
      </c>
      <c r="C73" s="484">
        <v>0</v>
      </c>
      <c r="D73" s="532"/>
      <c r="E73" s="533"/>
      <c r="F73" s="533"/>
      <c r="G73" s="533"/>
      <c r="H73" s="533"/>
      <c r="I73" s="533"/>
      <c r="J73" s="533"/>
      <c r="K73" s="533"/>
      <c r="L73" s="533"/>
      <c r="M73" s="533"/>
      <c r="N73" s="536"/>
    </row>
    <row r="74" spans="1:14" ht="15" customHeight="1">
      <c r="A74" s="534">
        <v>5</v>
      </c>
      <c r="B74" s="537" t="s">
        <v>606</v>
      </c>
      <c r="C74" s="484">
        <v>727716.0000000149</v>
      </c>
      <c r="D74" s="532"/>
      <c r="E74" s="533"/>
      <c r="F74" s="533"/>
      <c r="G74" s="533"/>
      <c r="H74" s="533"/>
      <c r="I74" s="533"/>
      <c r="J74" s="533"/>
      <c r="K74" s="533"/>
      <c r="L74" s="533"/>
      <c r="M74" s="533"/>
      <c r="N74" s="536"/>
    </row>
    <row r="75" spans="1:14" ht="15" customHeight="1">
      <c r="A75" s="486">
        <v>6</v>
      </c>
      <c r="B75" s="537" t="s">
        <v>642</v>
      </c>
      <c r="C75" s="484">
        <v>-447000</v>
      </c>
      <c r="D75" s="532"/>
      <c r="E75" s="533"/>
      <c r="F75" s="533"/>
      <c r="G75" s="533"/>
      <c r="H75" s="533"/>
      <c r="I75" s="533"/>
      <c r="J75" s="533"/>
      <c r="K75" s="533"/>
      <c r="L75" s="533"/>
      <c r="M75" s="533"/>
      <c r="N75" s="536"/>
    </row>
    <row r="76" spans="1:14" ht="15" customHeight="1">
      <c r="A76" s="534">
        <v>7</v>
      </c>
      <c r="B76" s="537" t="s">
        <v>619</v>
      </c>
      <c r="C76" s="484">
        <v>0</v>
      </c>
      <c r="D76" s="532"/>
      <c r="E76" s="533"/>
      <c r="F76" s="533"/>
      <c r="G76" s="533"/>
      <c r="H76" s="533"/>
      <c r="I76" s="533"/>
      <c r="J76" s="533"/>
      <c r="K76" s="533"/>
      <c r="L76" s="533"/>
      <c r="M76" s="533"/>
      <c r="N76" s="536"/>
    </row>
    <row r="77" spans="1:14" ht="15" customHeight="1">
      <c r="A77" s="486">
        <v>8</v>
      </c>
      <c r="B77" s="537" t="s">
        <v>643</v>
      </c>
      <c r="C77" s="484">
        <v>0</v>
      </c>
      <c r="D77" s="538"/>
      <c r="E77" s="533"/>
      <c r="F77" s="533"/>
      <c r="G77" s="533"/>
      <c r="H77" s="533"/>
      <c r="I77" s="533"/>
      <c r="J77" s="533"/>
      <c r="K77" s="533"/>
      <c r="L77" s="533"/>
      <c r="M77" s="533"/>
      <c r="N77" s="536"/>
    </row>
    <row r="78" spans="1:14" ht="15" hidden="1" customHeight="1">
      <c r="A78" s="486">
        <v>4</v>
      </c>
      <c r="B78" s="537">
        <v>6115</v>
      </c>
      <c r="C78" s="484"/>
      <c r="D78" s="532"/>
      <c r="E78" s="533"/>
      <c r="F78" s="533"/>
      <c r="G78" s="533"/>
      <c r="H78" s="533"/>
      <c r="I78" s="533"/>
      <c r="J78" s="533"/>
      <c r="K78" s="533"/>
      <c r="L78" s="533"/>
      <c r="M78" s="533"/>
      <c r="N78" s="536"/>
    </row>
    <row r="79" spans="1:14" ht="15" hidden="1" customHeight="1">
      <c r="A79" s="534">
        <v>5</v>
      </c>
      <c r="B79" s="537">
        <v>6149</v>
      </c>
      <c r="C79" s="484"/>
      <c r="D79" s="532"/>
      <c r="E79" s="533"/>
      <c r="F79" s="533"/>
      <c r="G79" s="533"/>
      <c r="H79" s="533"/>
      <c r="I79" s="533"/>
      <c r="J79" s="533"/>
      <c r="K79" s="533"/>
      <c r="L79" s="533"/>
      <c r="M79" s="533"/>
      <c r="N79" s="536"/>
    </row>
    <row r="80" spans="1:14" ht="19.5" hidden="1" customHeight="1">
      <c r="A80" s="532"/>
      <c r="B80" s="532"/>
      <c r="C80" s="532"/>
      <c r="D80" s="532"/>
      <c r="E80" s="533"/>
      <c r="F80" s="533"/>
      <c r="G80" s="533"/>
      <c r="H80" s="533"/>
      <c r="I80" s="533"/>
      <c r="J80" s="533"/>
      <c r="K80" s="533"/>
      <c r="L80" s="533"/>
      <c r="M80" s="533"/>
      <c r="N80" s="536"/>
    </row>
    <row r="81" spans="1:15" ht="19.5" hidden="1" customHeight="1">
      <c r="A81" s="532"/>
      <c r="B81" s="532"/>
      <c r="C81" s="532"/>
      <c r="D81" s="532"/>
      <c r="E81" s="533"/>
      <c r="F81" s="533"/>
      <c r="G81" s="533"/>
      <c r="H81" s="533"/>
      <c r="I81" s="533"/>
      <c r="J81" s="533"/>
      <c r="K81" s="533"/>
      <c r="L81" s="533"/>
      <c r="M81" s="533"/>
      <c r="N81" s="536"/>
    </row>
    <row r="82" spans="1:15" ht="15.4" hidden="1" customHeight="1">
      <c r="A82" s="922" t="s">
        <v>27</v>
      </c>
      <c r="B82" s="923" t="s">
        <v>145</v>
      </c>
      <c r="C82" s="925" t="s">
        <v>30</v>
      </c>
      <c r="D82" s="926"/>
      <c r="E82" s="926"/>
      <c r="F82" s="926"/>
      <c r="G82" s="926"/>
      <c r="H82" s="926"/>
      <c r="I82" s="926"/>
      <c r="J82" s="927"/>
      <c r="K82" s="928" t="s">
        <v>40</v>
      </c>
      <c r="L82" s="930" t="s">
        <v>31</v>
      </c>
      <c r="M82" s="908" t="s">
        <v>9</v>
      </c>
      <c r="N82" s="452"/>
    </row>
    <row r="83" spans="1:15" ht="53.25" hidden="1" customHeight="1">
      <c r="A83" s="922"/>
      <c r="B83" s="924"/>
      <c r="C83" s="539" t="s">
        <v>32</v>
      </c>
      <c r="D83" s="540" t="s">
        <v>600</v>
      </c>
      <c r="E83" s="541" t="s">
        <v>33</v>
      </c>
      <c r="F83" s="541" t="s">
        <v>35</v>
      </c>
      <c r="G83" s="541" t="s">
        <v>147</v>
      </c>
      <c r="H83" s="541" t="s">
        <v>36</v>
      </c>
      <c r="I83" s="541" t="s">
        <v>146</v>
      </c>
      <c r="J83" s="541" t="s">
        <v>146</v>
      </c>
      <c r="K83" s="929"/>
      <c r="L83" s="931"/>
      <c r="M83" s="909"/>
      <c r="N83" s="452"/>
    </row>
    <row r="84" spans="1:15" s="553" customFormat="1" ht="15.4" hidden="1" customHeight="1">
      <c r="A84" s="542" t="s">
        <v>37</v>
      </c>
      <c r="B84" s="543" t="s">
        <v>412</v>
      </c>
      <c r="C84" s="544"/>
      <c r="D84" s="544"/>
      <c r="E84" s="544"/>
      <c r="F84" s="544"/>
      <c r="G84" s="545"/>
      <c r="H84" s="546"/>
      <c r="I84" s="544"/>
      <c r="J84" s="547"/>
      <c r="K84" s="548">
        <f>SUM(K85:K90)</f>
        <v>1.0400000000000007</v>
      </c>
      <c r="L84" s="549">
        <f>SUM(L85:L90)</f>
        <v>1549600</v>
      </c>
      <c r="M84" s="550"/>
      <c r="N84" s="551"/>
      <c r="O84" s="552"/>
    </row>
    <row r="85" spans="1:15" ht="15.4" hidden="1" customHeight="1">
      <c r="A85" s="554">
        <v>1</v>
      </c>
      <c r="B85" s="542" t="s">
        <v>65</v>
      </c>
      <c r="C85" s="555">
        <v>3.06</v>
      </c>
      <c r="D85" s="555">
        <v>0.3</v>
      </c>
      <c r="E85" s="555"/>
      <c r="F85" s="556">
        <f>C85*40%</f>
        <v>1.2240000000000002</v>
      </c>
      <c r="G85" s="555"/>
      <c r="H85" s="555"/>
      <c r="I85" s="555"/>
      <c r="J85" s="557"/>
      <c r="K85" s="558">
        <f>SUM(C85:J85)</f>
        <v>4.5839999999999996</v>
      </c>
      <c r="L85" s="559">
        <f>K85*1490000</f>
        <v>6830159.9999999991</v>
      </c>
      <c r="M85" s="560" t="s">
        <v>598</v>
      </c>
      <c r="N85" s="452"/>
    </row>
    <row r="86" spans="1:15" ht="15.4" hidden="1" customHeight="1">
      <c r="A86" s="554">
        <v>2</v>
      </c>
      <c r="B86" s="542" t="s">
        <v>71</v>
      </c>
      <c r="C86" s="555">
        <v>0.2</v>
      </c>
      <c r="D86" s="555"/>
      <c r="E86" s="555"/>
      <c r="F86" s="556">
        <v>0.08</v>
      </c>
      <c r="G86" s="555"/>
      <c r="H86" s="555"/>
      <c r="I86" s="561"/>
      <c r="J86" s="562"/>
      <c r="K86" s="558">
        <f t="shared" ref="K86:K89" si="1">SUM(C86:J86)</f>
        <v>0.28000000000000003</v>
      </c>
      <c r="L86" s="559">
        <f t="shared" ref="L86:L90" si="2">K86*1490000</f>
        <v>417200.00000000006</v>
      </c>
      <c r="M86" s="563" t="s">
        <v>571</v>
      </c>
      <c r="N86" s="564">
        <f>0.2*40%</f>
        <v>8.0000000000000016E-2</v>
      </c>
    </row>
    <row r="87" spans="1:15" ht="15.4" hidden="1" customHeight="1">
      <c r="A87" s="554">
        <v>3</v>
      </c>
      <c r="B87" s="542" t="s">
        <v>76</v>
      </c>
      <c r="C87" s="542"/>
      <c r="D87" s="542"/>
      <c r="E87" s="542"/>
      <c r="F87" s="556"/>
      <c r="G87" s="565"/>
      <c r="H87" s="566"/>
      <c r="I87" s="567"/>
      <c r="J87" s="568">
        <v>0.2</v>
      </c>
      <c r="K87" s="558">
        <f t="shared" si="1"/>
        <v>0.2</v>
      </c>
      <c r="L87" s="559">
        <f t="shared" si="2"/>
        <v>298000</v>
      </c>
      <c r="M87" s="563" t="s">
        <v>572</v>
      </c>
      <c r="N87" s="452"/>
    </row>
    <row r="88" spans="1:15" ht="15.75" hidden="1" customHeight="1">
      <c r="A88" s="554">
        <v>4</v>
      </c>
      <c r="B88" s="542" t="s">
        <v>80</v>
      </c>
      <c r="C88" s="542">
        <v>-2.86</v>
      </c>
      <c r="D88" s="542">
        <v>-0.3</v>
      </c>
      <c r="E88" s="542"/>
      <c r="F88" s="556">
        <f>C88*40%</f>
        <v>-1.1439999999999999</v>
      </c>
      <c r="G88" s="565"/>
      <c r="H88" s="569"/>
      <c r="I88" s="567"/>
      <c r="J88" s="568"/>
      <c r="K88" s="558">
        <f t="shared" si="1"/>
        <v>-4.3039999999999994</v>
      </c>
      <c r="L88" s="559">
        <f t="shared" si="2"/>
        <v>-6412959.9999999991</v>
      </c>
      <c r="M88" s="570" t="s">
        <v>601</v>
      </c>
      <c r="N88" s="452"/>
    </row>
    <row r="89" spans="1:15" ht="15.75" hidden="1" customHeight="1">
      <c r="A89" s="554">
        <v>5</v>
      </c>
      <c r="B89" s="571" t="s">
        <v>81</v>
      </c>
      <c r="C89" s="571">
        <v>0.2</v>
      </c>
      <c r="D89" s="542"/>
      <c r="E89" s="542"/>
      <c r="F89" s="556">
        <v>0.08</v>
      </c>
      <c r="G89" s="565"/>
      <c r="H89" s="569"/>
      <c r="I89" s="567"/>
      <c r="J89" s="572"/>
      <c r="K89" s="558">
        <f t="shared" si="1"/>
        <v>0.28000000000000003</v>
      </c>
      <c r="L89" s="559">
        <f t="shared" si="2"/>
        <v>417200.00000000006</v>
      </c>
      <c r="M89" s="573" t="s">
        <v>570</v>
      </c>
      <c r="N89" s="452"/>
    </row>
    <row r="90" spans="1:15" ht="15.75" hidden="1" customHeight="1">
      <c r="A90" s="554">
        <v>6</v>
      </c>
      <c r="B90" s="542"/>
      <c r="C90" s="542"/>
      <c r="D90" s="571"/>
      <c r="E90" s="571"/>
      <c r="F90" s="571"/>
      <c r="G90" s="574"/>
      <c r="H90" s="575"/>
      <c r="I90" s="576"/>
      <c r="J90" s="577"/>
      <c r="K90" s="578">
        <f t="shared" ref="K90" si="3">SUM(D90:J90)</f>
        <v>0</v>
      </c>
      <c r="L90" s="579">
        <f t="shared" si="2"/>
        <v>0</v>
      </c>
      <c r="M90" s="580"/>
      <c r="N90" s="452"/>
    </row>
    <row r="91" spans="1:15" ht="18.75" customHeight="1">
      <c r="A91" s="581"/>
      <c r="B91" s="581"/>
      <c r="C91" s="582"/>
      <c r="D91" s="581"/>
      <c r="E91" s="581"/>
      <c r="F91" s="581"/>
      <c r="G91" s="581"/>
      <c r="H91" s="906" t="s">
        <v>438</v>
      </c>
      <c r="I91" s="906"/>
      <c r="J91" s="906"/>
      <c r="K91" s="906"/>
      <c r="L91" s="906"/>
      <c r="M91" s="906"/>
      <c r="N91" s="452"/>
    </row>
    <row r="92" spans="1:15" ht="15.4" customHeight="1">
      <c r="A92" s="903" t="s">
        <v>19</v>
      </c>
      <c r="B92" s="903"/>
      <c r="C92" s="903"/>
      <c r="E92" s="903" t="s">
        <v>20</v>
      </c>
      <c r="F92" s="903"/>
      <c r="G92" s="450"/>
      <c r="H92" s="903" t="s">
        <v>21</v>
      </c>
      <c r="I92" s="903"/>
      <c r="J92" s="903"/>
      <c r="K92" s="903"/>
      <c r="L92" s="903"/>
      <c r="M92" s="903"/>
      <c r="N92" s="452"/>
    </row>
    <row r="93" spans="1:15" ht="15.4" customHeight="1">
      <c r="A93" s="459"/>
      <c r="B93" s="583"/>
      <c r="C93" s="584"/>
      <c r="E93" s="583"/>
      <c r="F93" s="583"/>
      <c r="G93" s="583"/>
      <c r="I93" s="583"/>
      <c r="J93" s="459"/>
      <c r="K93" s="583"/>
      <c r="L93" s="583"/>
      <c r="M93" s="585"/>
      <c r="N93" s="452"/>
    </row>
    <row r="94" spans="1:15" ht="40.5" customHeight="1">
      <c r="A94" s="459"/>
      <c r="B94" s="459"/>
      <c r="E94" s="459"/>
      <c r="F94" s="459"/>
      <c r="G94" s="459"/>
      <c r="H94" s="459"/>
      <c r="I94" s="459"/>
      <c r="J94" s="459"/>
      <c r="K94" s="459"/>
      <c r="L94" s="459"/>
      <c r="M94" s="461"/>
      <c r="N94" s="452"/>
    </row>
    <row r="95" spans="1:15" ht="18" customHeight="1">
      <c r="A95" s="907" t="s">
        <v>568</v>
      </c>
      <c r="B95" s="907"/>
      <c r="C95" s="907"/>
      <c r="E95" s="907" t="s">
        <v>149</v>
      </c>
      <c r="F95" s="907"/>
      <c r="G95" s="586"/>
      <c r="H95" s="907" t="s">
        <v>43</v>
      </c>
      <c r="I95" s="907"/>
      <c r="J95" s="907"/>
      <c r="K95" s="907"/>
      <c r="L95" s="907"/>
      <c r="M95" s="907"/>
      <c r="N95" s="452"/>
    </row>
    <row r="96" spans="1:15" ht="6.75" customHeight="1">
      <c r="A96" s="587"/>
      <c r="B96" s="587"/>
      <c r="C96" s="587"/>
      <c r="D96" s="588"/>
      <c r="E96" s="587"/>
      <c r="F96" s="587"/>
      <c r="G96" s="587"/>
      <c r="I96" s="450"/>
      <c r="J96" s="587"/>
      <c r="K96" s="587"/>
      <c r="L96" s="587"/>
      <c r="M96" s="585"/>
      <c r="N96" s="452"/>
    </row>
    <row r="97" spans="1:14" ht="26.25" customHeight="1">
      <c r="A97" s="901" t="s">
        <v>22</v>
      </c>
      <c r="B97" s="901"/>
      <c r="C97" s="901"/>
      <c r="D97" s="901"/>
      <c r="E97" s="901"/>
      <c r="F97" s="901"/>
      <c r="G97" s="901"/>
      <c r="H97" s="901"/>
      <c r="I97" s="901"/>
      <c r="J97" s="901"/>
      <c r="K97" s="901"/>
      <c r="L97" s="901"/>
      <c r="M97" s="901"/>
      <c r="N97" s="452"/>
    </row>
    <row r="98" spans="1:14" ht="15.4" customHeight="1">
      <c r="A98" s="587"/>
      <c r="B98" s="587"/>
      <c r="C98" s="587"/>
      <c r="D98" s="587"/>
      <c r="E98" s="587"/>
      <c r="F98" s="587"/>
      <c r="G98" s="902" t="s">
        <v>24</v>
      </c>
      <c r="H98" s="902"/>
      <c r="I98" s="902"/>
      <c r="J98" s="902"/>
      <c r="K98" s="902"/>
      <c r="L98" s="902"/>
      <c r="M98" s="902"/>
      <c r="N98" s="452"/>
    </row>
    <row r="99" spans="1:14" ht="15.75" customHeight="1">
      <c r="A99" s="459"/>
      <c r="B99" s="903" t="s">
        <v>23</v>
      </c>
      <c r="C99" s="903"/>
      <c r="D99" s="903"/>
      <c r="E99" s="459"/>
      <c r="F99" s="459"/>
      <c r="G99" s="903" t="s">
        <v>39</v>
      </c>
      <c r="H99" s="903"/>
      <c r="I99" s="903"/>
      <c r="J99" s="903"/>
      <c r="K99" s="903"/>
      <c r="L99" s="903"/>
      <c r="M99" s="903"/>
      <c r="N99" s="452"/>
    </row>
    <row r="100" spans="1:14" ht="18.75" customHeight="1">
      <c r="A100" s="450"/>
      <c r="B100" s="903"/>
      <c r="C100" s="903"/>
      <c r="D100" s="903"/>
      <c r="E100" s="459"/>
      <c r="F100" s="459"/>
      <c r="G100" s="903"/>
      <c r="H100" s="903"/>
      <c r="I100" s="903"/>
      <c r="J100" s="903"/>
      <c r="K100" s="903"/>
      <c r="L100" s="903"/>
      <c r="M100" s="903"/>
      <c r="N100" s="452"/>
    </row>
    <row r="101" spans="1:14" ht="12.75" customHeight="1">
      <c r="A101" s="459"/>
      <c r="B101" s="459"/>
      <c r="C101" s="459"/>
      <c r="D101" s="459"/>
      <c r="E101" s="459"/>
      <c r="F101" s="459"/>
      <c r="G101" s="903"/>
      <c r="H101" s="903"/>
      <c r="I101" s="903"/>
      <c r="J101" s="903"/>
      <c r="K101" s="903"/>
      <c r="L101" s="903"/>
      <c r="M101" s="903"/>
      <c r="N101" s="452"/>
    </row>
    <row r="102" spans="1:14" ht="15.4" customHeight="1">
      <c r="A102" s="904"/>
      <c r="B102" s="904"/>
      <c r="C102" s="904"/>
      <c r="D102" s="904"/>
      <c r="E102" s="904"/>
      <c r="F102" s="904"/>
      <c r="G102" s="904"/>
      <c r="H102" s="904"/>
      <c r="I102" s="905"/>
      <c r="J102" s="905"/>
      <c r="K102" s="905"/>
      <c r="L102" s="905"/>
      <c r="M102" s="905"/>
      <c r="N102" s="452"/>
    </row>
    <row r="103" spans="1:14">
      <c r="D103" s="589" t="s">
        <v>423</v>
      </c>
    </row>
  </sheetData>
  <mergeCells count="48">
    <mergeCell ref="A11:D11"/>
    <mergeCell ref="E11:M11"/>
    <mergeCell ref="A1:H1"/>
    <mergeCell ref="A2:L2"/>
    <mergeCell ref="A3:L3"/>
    <mergeCell ref="A4:M4"/>
    <mergeCell ref="C6:D6"/>
    <mergeCell ref="E6:G6"/>
    <mergeCell ref="A8:B8"/>
    <mergeCell ref="C8:M8"/>
    <mergeCell ref="A9:B9"/>
    <mergeCell ref="C9:M10"/>
    <mergeCell ref="A10:B10"/>
    <mergeCell ref="A13:M13"/>
    <mergeCell ref="A14:K14"/>
    <mergeCell ref="L14:M14"/>
    <mergeCell ref="A15:A16"/>
    <mergeCell ref="B15:B16"/>
    <mergeCell ref="C15:D15"/>
    <mergeCell ref="E15:E16"/>
    <mergeCell ref="F15:L15"/>
    <mergeCell ref="M15:M16"/>
    <mergeCell ref="M82:M83"/>
    <mergeCell ref="C17:D17"/>
    <mergeCell ref="B18:D18"/>
    <mergeCell ref="B19:D19"/>
    <mergeCell ref="B66:D66"/>
    <mergeCell ref="A67:M67"/>
    <mergeCell ref="A68:D68"/>
    <mergeCell ref="E68:M68"/>
    <mergeCell ref="A82:A83"/>
    <mergeCell ref="B82:B83"/>
    <mergeCell ref="C82:J82"/>
    <mergeCell ref="K82:K83"/>
    <mergeCell ref="L82:L83"/>
    <mergeCell ref="H91:M91"/>
    <mergeCell ref="A92:C92"/>
    <mergeCell ref="E92:F92"/>
    <mergeCell ref="H92:M92"/>
    <mergeCell ref="A95:C95"/>
    <mergeCell ref="E95:F95"/>
    <mergeCell ref="H95:M95"/>
    <mergeCell ref="A97:M97"/>
    <mergeCell ref="G98:M98"/>
    <mergeCell ref="B99:D100"/>
    <mergeCell ref="G99:M101"/>
    <mergeCell ref="A102:H102"/>
    <mergeCell ref="I102:M102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 codeName="Sheet47">
    <tabColor rgb="FFFFFF00"/>
  </sheetPr>
  <dimension ref="A1:R164"/>
  <sheetViews>
    <sheetView showGridLines="0" topLeftCell="A14" workbookViewId="0">
      <selection activeCell="B42" sqref="B42"/>
    </sheetView>
  </sheetViews>
  <sheetFormatPr defaultRowHeight="15.75"/>
  <cols>
    <col min="1" max="1" width="6.6640625" style="363" customWidth="1"/>
    <col min="2" max="2" width="32.5" style="363" customWidth="1"/>
    <col min="3" max="3" width="19.1640625" style="8" customWidth="1"/>
    <col min="4" max="4" width="36" style="363" customWidth="1"/>
    <col min="5" max="5" width="14.5" style="363" customWidth="1"/>
    <col min="6" max="6" width="12" style="363" customWidth="1"/>
    <col min="7" max="8" width="14.6640625" style="363" hidden="1" customWidth="1"/>
    <col min="9" max="9" width="14.1640625" style="363" customWidth="1"/>
    <col min="10" max="10" width="9.83203125" style="363" customWidth="1"/>
    <col min="11" max="11" width="8.1640625" style="363" bestFit="1" customWidth="1"/>
    <col min="12" max="12" width="13.6640625" style="363" customWidth="1"/>
    <col min="13" max="13" width="9.83203125" style="363" bestFit="1" customWidth="1"/>
    <col min="14" max="14" width="12" style="363" customWidth="1"/>
    <col min="15" max="15" width="15.6640625" style="363" customWidth="1"/>
    <col min="16" max="16" width="16.83203125" style="363" customWidth="1"/>
    <col min="17" max="16384" width="9.33203125" style="363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 customHeight="1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597</v>
      </c>
    </row>
    <row r="3" spans="1:18" ht="15.4" customHeight="1">
      <c r="A3" s="811" t="s">
        <v>439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446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812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7"/>
      <c r="G11" s="807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599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s="364" customFormat="1" ht="16.149999999999999" customHeight="1">
      <c r="A14" s="872"/>
      <c r="B14" s="872"/>
      <c r="C14" s="872"/>
      <c r="D14" s="872"/>
      <c r="E14" s="872"/>
      <c r="F14" s="872"/>
      <c r="G14" s="872"/>
      <c r="H14" s="872"/>
      <c r="I14" s="872"/>
      <c r="J14" s="872"/>
      <c r="K14" s="872"/>
      <c r="L14" s="872"/>
      <c r="M14" s="872"/>
      <c r="N14" s="880" t="s">
        <v>4</v>
      </c>
      <c r="O14" s="880"/>
      <c r="P14" s="178"/>
    </row>
    <row r="15" spans="1:18" s="364" customFormat="1" ht="18.75" customHeight="1">
      <c r="A15" s="881" t="s">
        <v>27</v>
      </c>
      <c r="B15" s="881" t="s">
        <v>5</v>
      </c>
      <c r="C15" s="881" t="s">
        <v>6</v>
      </c>
      <c r="D15" s="881"/>
      <c r="E15" s="881" t="s">
        <v>7</v>
      </c>
      <c r="F15" s="882" t="s">
        <v>8</v>
      </c>
      <c r="G15" s="883"/>
      <c r="H15" s="883"/>
      <c r="I15" s="883"/>
      <c r="J15" s="883"/>
      <c r="K15" s="883"/>
      <c r="L15" s="883"/>
      <c r="M15" s="883"/>
      <c r="N15" s="884"/>
      <c r="O15" s="881" t="s">
        <v>9</v>
      </c>
      <c r="P15" s="187"/>
    </row>
    <row r="16" spans="1:18" s="364" customFormat="1" ht="72" customHeight="1">
      <c r="A16" s="881"/>
      <c r="B16" s="881"/>
      <c r="C16" s="366" t="s">
        <v>17</v>
      </c>
      <c r="D16" s="366" t="s">
        <v>18</v>
      </c>
      <c r="E16" s="881"/>
      <c r="F16" s="245" t="s">
        <v>443</v>
      </c>
      <c r="G16" s="245" t="s">
        <v>437</v>
      </c>
      <c r="H16" s="245" t="s">
        <v>437</v>
      </c>
      <c r="I16" s="245" t="s">
        <v>11</v>
      </c>
      <c r="J16" s="245" t="s">
        <v>12</v>
      </c>
      <c r="K16" s="245" t="s">
        <v>13</v>
      </c>
      <c r="L16" s="245" t="s">
        <v>14</v>
      </c>
      <c r="M16" s="245" t="s">
        <v>15</v>
      </c>
      <c r="N16" s="245" t="s">
        <v>16</v>
      </c>
      <c r="O16" s="881"/>
      <c r="P16" s="187"/>
    </row>
    <row r="17" spans="1:16" s="241" customFormat="1" ht="11.25">
      <c r="A17" s="365">
        <v>1</v>
      </c>
      <c r="B17" s="365">
        <v>2</v>
      </c>
      <c r="C17" s="874">
        <v>3</v>
      </c>
      <c r="D17" s="874"/>
      <c r="E17" s="365">
        <v>4</v>
      </c>
      <c r="F17" s="365">
        <v>5</v>
      </c>
      <c r="G17" s="365">
        <v>5</v>
      </c>
      <c r="H17" s="365">
        <v>5</v>
      </c>
      <c r="I17" s="365">
        <v>6</v>
      </c>
      <c r="J17" s="365">
        <v>7</v>
      </c>
      <c r="K17" s="365">
        <v>8</v>
      </c>
      <c r="L17" s="365">
        <v>9</v>
      </c>
      <c r="M17" s="365">
        <v>10</v>
      </c>
      <c r="N17" s="365">
        <v>11</v>
      </c>
      <c r="O17" s="365">
        <v>12</v>
      </c>
      <c r="P17" s="240"/>
    </row>
    <row r="18" spans="1:16" s="364" customFormat="1" ht="19.5" customHeight="1">
      <c r="A18" s="288"/>
      <c r="B18" s="944" t="s">
        <v>7</v>
      </c>
      <c r="C18" s="944"/>
      <c r="D18" s="944"/>
      <c r="E18" s="289">
        <f t="shared" ref="E18:K18" si="0">E19</f>
        <v>89400000</v>
      </c>
      <c r="F18" s="289">
        <f t="shared" si="0"/>
        <v>0</v>
      </c>
      <c r="G18" s="289">
        <f t="shared" si="0"/>
        <v>0</v>
      </c>
      <c r="H18" s="289">
        <f t="shared" si="0"/>
        <v>0</v>
      </c>
      <c r="I18" s="289">
        <f t="shared" si="0"/>
        <v>0</v>
      </c>
      <c r="J18" s="289">
        <f t="shared" si="0"/>
        <v>0</v>
      </c>
      <c r="K18" s="289">
        <f t="shared" si="0"/>
        <v>0</v>
      </c>
      <c r="L18" s="289">
        <f>L19</f>
        <v>89400000</v>
      </c>
      <c r="M18" s="289">
        <f>SUM(M88:M139)</f>
        <v>0</v>
      </c>
      <c r="N18" s="289">
        <f>SUM(N88:N139)</f>
        <v>0</v>
      </c>
      <c r="O18" s="289">
        <f>SUM(O88:O139)</f>
        <v>0</v>
      </c>
      <c r="P18" s="178">
        <v>566936934</v>
      </c>
    </row>
    <row r="19" spans="1:16" s="364" customFormat="1">
      <c r="A19" s="258" t="s">
        <v>25</v>
      </c>
      <c r="B19" s="876" t="s">
        <v>447</v>
      </c>
      <c r="C19" s="877"/>
      <c r="D19" s="878"/>
      <c r="E19" s="146">
        <f t="shared" ref="E19:K19" si="1">SUM(E20:E139)</f>
        <v>89400000</v>
      </c>
      <c r="F19" s="146">
        <f t="shared" si="1"/>
        <v>0</v>
      </c>
      <c r="G19" s="146">
        <f t="shared" si="1"/>
        <v>0</v>
      </c>
      <c r="H19" s="146">
        <f t="shared" si="1"/>
        <v>0</v>
      </c>
      <c r="I19" s="146">
        <f t="shared" si="1"/>
        <v>0</v>
      </c>
      <c r="J19" s="146">
        <f t="shared" si="1"/>
        <v>0</v>
      </c>
      <c r="K19" s="146">
        <f t="shared" si="1"/>
        <v>0</v>
      </c>
      <c r="L19" s="146">
        <f>SUM(L20:L139)</f>
        <v>89400000</v>
      </c>
      <c r="M19" s="146">
        <f>SUM(M88:M139)</f>
        <v>0</v>
      </c>
      <c r="N19" s="146">
        <f>SUM(N88:N139)</f>
        <v>0</v>
      </c>
      <c r="O19" s="146">
        <f>SUM(O88:O139)</f>
        <v>0</v>
      </c>
      <c r="P19" s="135">
        <f>H18-P18</f>
        <v>-566936934</v>
      </c>
    </row>
    <row r="20" spans="1:16" s="364" customFormat="1" ht="14.25" customHeight="1">
      <c r="A20" s="143">
        <v>1</v>
      </c>
      <c r="B20" s="280" t="s">
        <v>448</v>
      </c>
      <c r="C20" s="95"/>
      <c r="D20" s="145"/>
      <c r="E20" s="146">
        <f>SUM(F20:O20)</f>
        <v>745000</v>
      </c>
      <c r="F20" s="271"/>
      <c r="G20" s="94"/>
      <c r="H20" s="94"/>
      <c r="I20" s="147"/>
      <c r="J20" s="147"/>
      <c r="K20" s="146"/>
      <c r="L20" s="147">
        <v>745000</v>
      </c>
      <c r="M20" s="146"/>
      <c r="N20" s="146"/>
      <c r="O20" s="255"/>
      <c r="P20" s="135"/>
    </row>
    <row r="21" spans="1:16" s="12" customFormat="1" ht="14.25" customHeight="1">
      <c r="A21" s="41">
        <v>2</v>
      </c>
      <c r="B21" s="281" t="s">
        <v>449</v>
      </c>
      <c r="C21" s="262"/>
      <c r="D21" s="142"/>
      <c r="E21" s="146">
        <f t="shared" ref="E21:E84" si="2">SUM(F21:O21)</f>
        <v>745000</v>
      </c>
      <c r="F21" s="271"/>
      <c r="G21" s="94"/>
      <c r="H21" s="94"/>
      <c r="I21" s="147"/>
      <c r="J21" s="147"/>
      <c r="K21" s="146"/>
      <c r="L21" s="147">
        <v>745000</v>
      </c>
      <c r="M21" s="44"/>
      <c r="N21" s="44"/>
      <c r="O21" s="264"/>
      <c r="P21" s="11"/>
    </row>
    <row r="22" spans="1:16" s="364" customFormat="1" ht="14.25" customHeight="1">
      <c r="A22" s="143">
        <v>3</v>
      </c>
      <c r="B22" s="280" t="s">
        <v>450</v>
      </c>
      <c r="C22" s="95"/>
      <c r="D22" s="145"/>
      <c r="E22" s="146">
        <f t="shared" si="2"/>
        <v>745000</v>
      </c>
      <c r="F22" s="271"/>
      <c r="G22" s="94"/>
      <c r="H22" s="94"/>
      <c r="I22" s="147"/>
      <c r="J22" s="147"/>
      <c r="K22" s="146"/>
      <c r="L22" s="147">
        <v>745000</v>
      </c>
      <c r="M22" s="146"/>
      <c r="N22" s="146"/>
      <c r="O22" s="172"/>
      <c r="P22" s="135"/>
    </row>
    <row r="23" spans="1:16" s="364" customFormat="1" ht="14.25" customHeight="1">
      <c r="A23" s="41">
        <v>4</v>
      </c>
      <c r="B23" s="280" t="s">
        <v>451</v>
      </c>
      <c r="C23" s="95"/>
      <c r="D23" s="145"/>
      <c r="E23" s="146">
        <f t="shared" si="2"/>
        <v>745000</v>
      </c>
      <c r="F23" s="271"/>
      <c r="G23" s="94"/>
      <c r="H23" s="94"/>
      <c r="I23" s="147"/>
      <c r="J23" s="147"/>
      <c r="K23" s="146"/>
      <c r="L23" s="147">
        <v>745000</v>
      </c>
      <c r="M23" s="146"/>
      <c r="N23" s="146"/>
      <c r="O23" s="173"/>
      <c r="P23" s="135"/>
    </row>
    <row r="24" spans="1:16" s="364" customFormat="1" ht="14.25" customHeight="1">
      <c r="A24" s="143">
        <v>5</v>
      </c>
      <c r="B24" s="280" t="s">
        <v>452</v>
      </c>
      <c r="C24" s="97"/>
      <c r="D24" s="145"/>
      <c r="E24" s="146">
        <f t="shared" si="2"/>
        <v>745000</v>
      </c>
      <c r="F24" s="271"/>
      <c r="G24" s="94"/>
      <c r="H24" s="94"/>
      <c r="I24" s="147"/>
      <c r="J24" s="147"/>
      <c r="K24" s="146"/>
      <c r="L24" s="147">
        <v>745000</v>
      </c>
      <c r="M24" s="146"/>
      <c r="N24" s="146"/>
      <c r="O24" s="172"/>
      <c r="P24" s="135"/>
    </row>
    <row r="25" spans="1:16" s="364" customFormat="1" ht="14.25" customHeight="1">
      <c r="A25" s="41">
        <v>6</v>
      </c>
      <c r="B25" s="280" t="s">
        <v>453</v>
      </c>
      <c r="C25" s="95"/>
      <c r="D25" s="145"/>
      <c r="E25" s="146">
        <f t="shared" si="2"/>
        <v>745000</v>
      </c>
      <c r="F25" s="271"/>
      <c r="G25" s="94"/>
      <c r="H25" s="94"/>
      <c r="I25" s="147"/>
      <c r="J25" s="147"/>
      <c r="K25" s="146"/>
      <c r="L25" s="147">
        <v>745000</v>
      </c>
      <c r="M25" s="146"/>
      <c r="N25" s="146"/>
      <c r="O25" s="251"/>
      <c r="P25" s="135"/>
    </row>
    <row r="26" spans="1:16" s="364" customFormat="1" ht="14.25" customHeight="1">
      <c r="A26" s="143">
        <v>7</v>
      </c>
      <c r="B26" s="280" t="s">
        <v>454</v>
      </c>
      <c r="C26" s="95"/>
      <c r="D26" s="145"/>
      <c r="E26" s="146">
        <f t="shared" si="2"/>
        <v>745000</v>
      </c>
      <c r="F26" s="271"/>
      <c r="G26" s="94"/>
      <c r="H26" s="94"/>
      <c r="I26" s="147"/>
      <c r="J26" s="147"/>
      <c r="K26" s="146"/>
      <c r="L26" s="147">
        <v>745000</v>
      </c>
      <c r="M26" s="146"/>
      <c r="N26" s="146"/>
      <c r="O26" s="173"/>
      <c r="P26" s="135"/>
    </row>
    <row r="27" spans="1:16" s="364" customFormat="1" ht="14.25" customHeight="1">
      <c r="A27" s="41">
        <v>8</v>
      </c>
      <c r="B27" s="280" t="s">
        <v>455</v>
      </c>
      <c r="C27" s="95"/>
      <c r="D27" s="145"/>
      <c r="E27" s="146">
        <f t="shared" si="2"/>
        <v>745000</v>
      </c>
      <c r="F27" s="271"/>
      <c r="G27" s="94"/>
      <c r="H27" s="94"/>
      <c r="I27" s="147"/>
      <c r="J27" s="147"/>
      <c r="K27" s="146"/>
      <c r="L27" s="147">
        <v>745000</v>
      </c>
      <c r="M27" s="146"/>
      <c r="N27" s="146"/>
      <c r="O27" s="173"/>
      <c r="P27" s="135"/>
    </row>
    <row r="28" spans="1:16" s="364" customFormat="1" ht="14.25" customHeight="1">
      <c r="A28" s="143">
        <v>9</v>
      </c>
      <c r="B28" s="280" t="s">
        <v>456</v>
      </c>
      <c r="C28" s="95"/>
      <c r="D28" s="145"/>
      <c r="E28" s="146">
        <f t="shared" si="2"/>
        <v>745000</v>
      </c>
      <c r="F28" s="271"/>
      <c r="G28" s="94"/>
      <c r="H28" s="94"/>
      <c r="I28" s="147"/>
      <c r="J28" s="147"/>
      <c r="K28" s="146"/>
      <c r="L28" s="147">
        <v>745000</v>
      </c>
      <c r="M28" s="146"/>
      <c r="N28" s="146"/>
      <c r="O28" s="173"/>
      <c r="P28" s="135"/>
    </row>
    <row r="29" spans="1:16" s="364" customFormat="1" ht="14.25" customHeight="1">
      <c r="A29" s="41">
        <v>10</v>
      </c>
      <c r="B29" s="280" t="s">
        <v>457</v>
      </c>
      <c r="C29" s="90"/>
      <c r="D29" s="145"/>
      <c r="E29" s="146">
        <f t="shared" si="2"/>
        <v>745000</v>
      </c>
      <c r="F29" s="271"/>
      <c r="G29" s="94"/>
      <c r="H29" s="94"/>
      <c r="I29" s="147"/>
      <c r="J29" s="147"/>
      <c r="K29" s="146"/>
      <c r="L29" s="147">
        <v>745000</v>
      </c>
      <c r="M29" s="146"/>
      <c r="N29" s="146"/>
      <c r="O29" s="173"/>
      <c r="P29" s="135"/>
    </row>
    <row r="30" spans="1:16" s="364" customFormat="1" ht="14.25" customHeight="1">
      <c r="A30" s="143">
        <v>11</v>
      </c>
      <c r="B30" s="280" t="s">
        <v>458</v>
      </c>
      <c r="C30" s="95"/>
      <c r="D30" s="145"/>
      <c r="E30" s="146">
        <f t="shared" si="2"/>
        <v>745000</v>
      </c>
      <c r="F30" s="271"/>
      <c r="G30" s="94"/>
      <c r="H30" s="94"/>
      <c r="I30" s="147"/>
      <c r="J30" s="147"/>
      <c r="K30" s="146"/>
      <c r="L30" s="147">
        <v>745000</v>
      </c>
      <c r="M30" s="146"/>
      <c r="N30" s="146"/>
      <c r="O30" s="171"/>
      <c r="P30" s="135"/>
    </row>
    <row r="31" spans="1:16" s="364" customFormat="1" ht="14.25" customHeight="1">
      <c r="A31" s="41">
        <v>12</v>
      </c>
      <c r="B31" s="280" t="s">
        <v>459</v>
      </c>
      <c r="C31" s="95"/>
      <c r="D31" s="145"/>
      <c r="E31" s="146">
        <f t="shared" si="2"/>
        <v>745000</v>
      </c>
      <c r="F31" s="271"/>
      <c r="G31" s="94"/>
      <c r="H31" s="94"/>
      <c r="I31" s="147"/>
      <c r="J31" s="147"/>
      <c r="K31" s="146"/>
      <c r="L31" s="147">
        <v>745000</v>
      </c>
      <c r="M31" s="146"/>
      <c r="N31" s="146"/>
      <c r="O31" s="173"/>
      <c r="P31" s="135"/>
    </row>
    <row r="32" spans="1:16" s="364" customFormat="1" ht="14.25" customHeight="1">
      <c r="A32" s="143">
        <v>13</v>
      </c>
      <c r="B32" s="280" t="s">
        <v>460</v>
      </c>
      <c r="C32" s="95"/>
      <c r="D32" s="145"/>
      <c r="E32" s="146">
        <f t="shared" si="2"/>
        <v>745000</v>
      </c>
      <c r="F32" s="271"/>
      <c r="G32" s="94"/>
      <c r="H32" s="94"/>
      <c r="I32" s="147"/>
      <c r="J32" s="147"/>
      <c r="K32" s="146"/>
      <c r="L32" s="147">
        <v>745000</v>
      </c>
      <c r="M32" s="146"/>
      <c r="N32" s="146"/>
      <c r="O32" s="255"/>
      <c r="P32" s="135"/>
    </row>
    <row r="33" spans="1:16" s="364" customFormat="1" ht="14.25" customHeight="1">
      <c r="A33" s="41">
        <v>14</v>
      </c>
      <c r="B33" s="280" t="s">
        <v>461</v>
      </c>
      <c r="C33" s="95"/>
      <c r="D33" s="145"/>
      <c r="E33" s="146">
        <f t="shared" si="2"/>
        <v>745000</v>
      </c>
      <c r="F33" s="271"/>
      <c r="G33" s="94"/>
      <c r="H33" s="94"/>
      <c r="I33" s="147"/>
      <c r="J33" s="147"/>
      <c r="K33" s="146"/>
      <c r="L33" s="147">
        <v>745000</v>
      </c>
      <c r="M33" s="146"/>
      <c r="N33" s="146"/>
      <c r="O33" s="172"/>
      <c r="P33" s="135"/>
    </row>
    <row r="34" spans="1:16" s="364" customFormat="1" ht="14.25" customHeight="1">
      <c r="A34" s="143">
        <v>15</v>
      </c>
      <c r="B34" s="280" t="s">
        <v>462</v>
      </c>
      <c r="C34" s="95"/>
      <c r="D34" s="145"/>
      <c r="E34" s="146">
        <f t="shared" si="2"/>
        <v>745000</v>
      </c>
      <c r="F34" s="271"/>
      <c r="G34" s="94"/>
      <c r="H34" s="94"/>
      <c r="I34" s="147"/>
      <c r="J34" s="147"/>
      <c r="K34" s="146"/>
      <c r="L34" s="147">
        <v>745000</v>
      </c>
      <c r="M34" s="146"/>
      <c r="N34" s="146"/>
      <c r="O34" s="172"/>
      <c r="P34" s="135"/>
    </row>
    <row r="35" spans="1:16" s="364" customFormat="1" ht="14.25" customHeight="1">
      <c r="A35" s="41">
        <v>16</v>
      </c>
      <c r="B35" s="280" t="s">
        <v>463</v>
      </c>
      <c r="C35" s="95"/>
      <c r="D35" s="145"/>
      <c r="E35" s="146">
        <f t="shared" si="2"/>
        <v>745000</v>
      </c>
      <c r="F35" s="271"/>
      <c r="G35" s="94"/>
      <c r="H35" s="94"/>
      <c r="I35" s="147"/>
      <c r="J35" s="147"/>
      <c r="K35" s="146"/>
      <c r="L35" s="147">
        <v>745000</v>
      </c>
      <c r="M35" s="146"/>
      <c r="N35" s="146"/>
      <c r="O35" s="172"/>
      <c r="P35" s="135"/>
    </row>
    <row r="36" spans="1:16" s="364" customFormat="1" ht="14.25" customHeight="1">
      <c r="A36" s="143">
        <v>17</v>
      </c>
      <c r="B36" s="280" t="s">
        <v>464</v>
      </c>
      <c r="C36" s="95"/>
      <c r="D36" s="145"/>
      <c r="E36" s="146">
        <f t="shared" si="2"/>
        <v>745000</v>
      </c>
      <c r="F36" s="271"/>
      <c r="G36" s="94"/>
      <c r="H36" s="94"/>
      <c r="I36" s="147"/>
      <c r="J36" s="147"/>
      <c r="K36" s="146"/>
      <c r="L36" s="147">
        <v>745000</v>
      </c>
      <c r="M36" s="146"/>
      <c r="N36" s="146"/>
      <c r="O36" s="172"/>
      <c r="P36" s="135"/>
    </row>
    <row r="37" spans="1:16" s="364" customFormat="1" ht="14.25" customHeight="1">
      <c r="A37" s="41">
        <v>18</v>
      </c>
      <c r="B37" s="280" t="s">
        <v>465</v>
      </c>
      <c r="C37" s="95"/>
      <c r="D37" s="145"/>
      <c r="E37" s="146">
        <f t="shared" si="2"/>
        <v>745000</v>
      </c>
      <c r="F37" s="271"/>
      <c r="G37" s="94"/>
      <c r="H37" s="94"/>
      <c r="I37" s="147"/>
      <c r="J37" s="147"/>
      <c r="K37" s="146"/>
      <c r="L37" s="147">
        <v>745000</v>
      </c>
      <c r="M37" s="146"/>
      <c r="N37" s="146"/>
      <c r="O37" s="172"/>
      <c r="P37" s="135"/>
    </row>
    <row r="38" spans="1:16" s="12" customFormat="1" ht="14.25" customHeight="1">
      <c r="A38" s="143">
        <v>19</v>
      </c>
      <c r="B38" s="280" t="s">
        <v>466</v>
      </c>
      <c r="C38" s="262"/>
      <c r="D38" s="142"/>
      <c r="E38" s="146">
        <f t="shared" si="2"/>
        <v>745000</v>
      </c>
      <c r="F38" s="271"/>
      <c r="G38" s="94"/>
      <c r="H38" s="94"/>
      <c r="I38" s="147"/>
      <c r="J38" s="147"/>
      <c r="K38" s="146"/>
      <c r="L38" s="147">
        <v>745000</v>
      </c>
      <c r="M38" s="44"/>
      <c r="N38" s="44"/>
      <c r="O38" s="264"/>
      <c r="P38" s="11"/>
    </row>
    <row r="39" spans="1:16" s="364" customFormat="1" ht="14.25" customHeight="1">
      <c r="A39" s="41">
        <v>20</v>
      </c>
      <c r="B39" s="281" t="s">
        <v>467</v>
      </c>
      <c r="C39" s="144"/>
      <c r="D39" s="145"/>
      <c r="E39" s="146">
        <f t="shared" si="2"/>
        <v>745000</v>
      </c>
      <c r="F39" s="271"/>
      <c r="G39" s="94"/>
      <c r="H39" s="94"/>
      <c r="I39" s="147"/>
      <c r="J39" s="147"/>
      <c r="K39" s="146"/>
      <c r="L39" s="147">
        <v>745000</v>
      </c>
      <c r="M39" s="146"/>
      <c r="N39" s="146"/>
      <c r="O39" s="148"/>
      <c r="P39" s="135"/>
    </row>
    <row r="40" spans="1:16" s="364" customFormat="1" ht="14.25" customHeight="1">
      <c r="A40" s="143">
        <v>21</v>
      </c>
      <c r="B40" s="280" t="s">
        <v>468</v>
      </c>
      <c r="C40" s="95"/>
      <c r="D40" s="145"/>
      <c r="E40" s="146">
        <f t="shared" si="2"/>
        <v>745000</v>
      </c>
      <c r="F40" s="271"/>
      <c r="G40" s="94"/>
      <c r="H40" s="94"/>
      <c r="I40" s="147"/>
      <c r="J40" s="147"/>
      <c r="K40" s="146"/>
      <c r="L40" s="147">
        <v>745000</v>
      </c>
      <c r="M40" s="146"/>
      <c r="N40" s="146"/>
      <c r="O40" s="156"/>
      <c r="P40" s="135"/>
    </row>
    <row r="41" spans="1:16" s="364" customFormat="1" ht="14.25" customHeight="1">
      <c r="A41" s="41">
        <v>22</v>
      </c>
      <c r="B41" s="280" t="s">
        <v>469</v>
      </c>
      <c r="C41" s="95"/>
      <c r="D41" s="145"/>
      <c r="E41" s="146">
        <f t="shared" si="2"/>
        <v>745000</v>
      </c>
      <c r="F41" s="271"/>
      <c r="G41" s="94"/>
      <c r="H41" s="94"/>
      <c r="I41" s="147"/>
      <c r="J41" s="147"/>
      <c r="K41" s="146"/>
      <c r="L41" s="147">
        <v>745000</v>
      </c>
      <c r="M41" s="146"/>
      <c r="N41" s="146"/>
      <c r="O41" s="173"/>
      <c r="P41" s="135"/>
    </row>
    <row r="42" spans="1:16" s="364" customFormat="1" ht="14.25" customHeight="1">
      <c r="A42" s="143">
        <v>23</v>
      </c>
      <c r="B42" s="280" t="s">
        <v>470</v>
      </c>
      <c r="C42" s="95"/>
      <c r="D42" s="145"/>
      <c r="E42" s="146">
        <f t="shared" si="2"/>
        <v>745000</v>
      </c>
      <c r="F42" s="271"/>
      <c r="G42" s="94"/>
      <c r="H42" s="94"/>
      <c r="I42" s="147"/>
      <c r="J42" s="147"/>
      <c r="K42" s="146"/>
      <c r="L42" s="147">
        <v>745000</v>
      </c>
      <c r="M42" s="146"/>
      <c r="N42" s="146"/>
      <c r="O42" s="172"/>
      <c r="P42" s="135"/>
    </row>
    <row r="43" spans="1:16" s="364" customFormat="1" ht="14.25" customHeight="1">
      <c r="A43" s="41">
        <v>24</v>
      </c>
      <c r="B43" s="280" t="s">
        <v>471</v>
      </c>
      <c r="C43" s="95"/>
      <c r="D43" s="145"/>
      <c r="E43" s="146">
        <f t="shared" si="2"/>
        <v>745000</v>
      </c>
      <c r="F43" s="271"/>
      <c r="G43" s="94"/>
      <c r="H43" s="94"/>
      <c r="I43" s="147"/>
      <c r="J43" s="147"/>
      <c r="K43" s="146"/>
      <c r="L43" s="147">
        <v>745000</v>
      </c>
      <c r="M43" s="146"/>
      <c r="N43" s="146"/>
      <c r="O43" s="157"/>
      <c r="P43" s="135"/>
    </row>
    <row r="44" spans="1:16" s="364" customFormat="1" ht="14.25" customHeight="1">
      <c r="A44" s="143">
        <v>25</v>
      </c>
      <c r="B44" s="280" t="s">
        <v>472</v>
      </c>
      <c r="C44" s="95"/>
      <c r="D44" s="145"/>
      <c r="E44" s="146">
        <f t="shared" si="2"/>
        <v>745000</v>
      </c>
      <c r="F44" s="271"/>
      <c r="G44" s="94"/>
      <c r="H44" s="94"/>
      <c r="I44" s="147"/>
      <c r="J44" s="147"/>
      <c r="K44" s="146"/>
      <c r="L44" s="147">
        <v>745000</v>
      </c>
      <c r="M44" s="146"/>
      <c r="N44" s="146"/>
      <c r="O44" s="173"/>
      <c r="P44" s="135"/>
    </row>
    <row r="45" spans="1:16" s="12" customFormat="1" ht="14.25" customHeight="1">
      <c r="A45" s="41">
        <v>26</v>
      </c>
      <c r="B45" s="280" t="s">
        <v>473</v>
      </c>
      <c r="C45" s="262"/>
      <c r="D45" s="142"/>
      <c r="E45" s="146">
        <f t="shared" si="2"/>
        <v>745000</v>
      </c>
      <c r="F45" s="271"/>
      <c r="G45" s="94"/>
      <c r="H45" s="94"/>
      <c r="I45" s="147"/>
      <c r="J45" s="147"/>
      <c r="K45" s="146"/>
      <c r="L45" s="147">
        <v>745000</v>
      </c>
      <c r="M45" s="44"/>
      <c r="N45" s="44"/>
      <c r="O45" s="265"/>
      <c r="P45" s="11"/>
    </row>
    <row r="46" spans="1:16" s="364" customFormat="1" ht="14.25" customHeight="1">
      <c r="A46" s="143">
        <v>27</v>
      </c>
      <c r="B46" s="280" t="s">
        <v>474</v>
      </c>
      <c r="C46" s="95"/>
      <c r="D46" s="145"/>
      <c r="E46" s="146">
        <f t="shared" si="2"/>
        <v>745000</v>
      </c>
      <c r="F46" s="271"/>
      <c r="G46" s="94"/>
      <c r="H46" s="94"/>
      <c r="I46" s="147"/>
      <c r="J46" s="147"/>
      <c r="K46" s="146"/>
      <c r="L46" s="147">
        <v>745000</v>
      </c>
      <c r="M46" s="146"/>
      <c r="N46" s="146"/>
      <c r="O46" s="173"/>
      <c r="P46" s="135"/>
    </row>
    <row r="47" spans="1:16" s="364" customFormat="1" ht="14.25" customHeight="1">
      <c r="A47" s="41">
        <v>28</v>
      </c>
      <c r="B47" s="280" t="s">
        <v>475</v>
      </c>
      <c r="C47" s="95"/>
      <c r="D47" s="145"/>
      <c r="E47" s="146">
        <f t="shared" si="2"/>
        <v>745000</v>
      </c>
      <c r="F47" s="271"/>
      <c r="G47" s="94"/>
      <c r="H47" s="94"/>
      <c r="I47" s="147"/>
      <c r="J47" s="147"/>
      <c r="K47" s="146"/>
      <c r="L47" s="147">
        <v>745000</v>
      </c>
      <c r="M47" s="146"/>
      <c r="N47" s="146"/>
      <c r="O47" s="173"/>
      <c r="P47" s="135"/>
    </row>
    <row r="48" spans="1:16" s="364" customFormat="1" ht="14.25" customHeight="1">
      <c r="A48" s="143">
        <v>29</v>
      </c>
      <c r="B48" s="280" t="s">
        <v>574</v>
      </c>
      <c r="C48" s="95"/>
      <c r="D48" s="145"/>
      <c r="E48" s="146">
        <f t="shared" si="2"/>
        <v>745000</v>
      </c>
      <c r="F48" s="271"/>
      <c r="G48" s="94"/>
      <c r="H48" s="94"/>
      <c r="I48" s="147"/>
      <c r="J48" s="147"/>
      <c r="K48" s="146"/>
      <c r="L48" s="147">
        <v>745000</v>
      </c>
      <c r="M48" s="146"/>
      <c r="N48" s="146"/>
      <c r="O48" s="173"/>
      <c r="P48" s="135"/>
    </row>
    <row r="49" spans="1:16" s="364" customFormat="1" ht="14.25" customHeight="1">
      <c r="A49" s="41">
        <v>30</v>
      </c>
      <c r="B49" s="281" t="s">
        <v>476</v>
      </c>
      <c r="C49" s="95"/>
      <c r="D49" s="145"/>
      <c r="E49" s="146">
        <f t="shared" si="2"/>
        <v>745000</v>
      </c>
      <c r="F49" s="271"/>
      <c r="G49" s="94"/>
      <c r="H49" s="94"/>
      <c r="I49" s="147"/>
      <c r="J49" s="147"/>
      <c r="K49" s="146"/>
      <c r="L49" s="147">
        <v>745000</v>
      </c>
      <c r="M49" s="146"/>
      <c r="N49" s="146"/>
      <c r="O49" s="255"/>
      <c r="P49" s="135"/>
    </row>
    <row r="50" spans="1:16" s="12" customFormat="1" ht="14.25" customHeight="1">
      <c r="A50" s="143">
        <v>31</v>
      </c>
      <c r="B50" s="281" t="s">
        <v>477</v>
      </c>
      <c r="C50" s="262"/>
      <c r="D50" s="142"/>
      <c r="E50" s="146">
        <f t="shared" si="2"/>
        <v>745000</v>
      </c>
      <c r="F50" s="271"/>
      <c r="G50" s="94"/>
      <c r="H50" s="94"/>
      <c r="I50" s="147"/>
      <c r="J50" s="147"/>
      <c r="K50" s="146"/>
      <c r="L50" s="147">
        <v>745000</v>
      </c>
      <c r="M50" s="44"/>
      <c r="N50" s="44"/>
      <c r="O50" s="79"/>
      <c r="P50" s="11"/>
    </row>
    <row r="51" spans="1:16" s="364" customFormat="1" ht="14.25" customHeight="1">
      <c r="A51" s="41">
        <v>32</v>
      </c>
      <c r="B51" s="280" t="s">
        <v>478</v>
      </c>
      <c r="C51" s="95"/>
      <c r="D51" s="145"/>
      <c r="E51" s="146">
        <f t="shared" si="2"/>
        <v>745000</v>
      </c>
      <c r="F51" s="271"/>
      <c r="G51" s="94"/>
      <c r="H51" s="94"/>
      <c r="I51" s="147"/>
      <c r="J51" s="147"/>
      <c r="K51" s="146"/>
      <c r="L51" s="147">
        <v>745000</v>
      </c>
      <c r="M51" s="146"/>
      <c r="N51" s="146"/>
      <c r="O51" s="173"/>
      <c r="P51" s="135"/>
    </row>
    <row r="52" spans="1:16" s="364" customFormat="1" ht="14.25" customHeight="1">
      <c r="A52" s="143">
        <v>33</v>
      </c>
      <c r="B52" s="280" t="s">
        <v>479</v>
      </c>
      <c r="C52" s="95"/>
      <c r="D52" s="145"/>
      <c r="E52" s="146">
        <f t="shared" si="2"/>
        <v>745000</v>
      </c>
      <c r="F52" s="271"/>
      <c r="G52" s="94"/>
      <c r="H52" s="94"/>
      <c r="I52" s="147"/>
      <c r="J52" s="147"/>
      <c r="K52" s="146"/>
      <c r="L52" s="147">
        <v>745000</v>
      </c>
      <c r="M52" s="146"/>
      <c r="N52" s="146"/>
      <c r="O52" s="157"/>
      <c r="P52" s="135"/>
    </row>
    <row r="53" spans="1:16" s="364" customFormat="1" ht="14.25" customHeight="1">
      <c r="A53" s="41">
        <v>34</v>
      </c>
      <c r="B53" s="280" t="s">
        <v>480</v>
      </c>
      <c r="C53" s="95"/>
      <c r="D53" s="145"/>
      <c r="E53" s="146">
        <f t="shared" si="2"/>
        <v>745000</v>
      </c>
      <c r="F53" s="271"/>
      <c r="G53" s="94"/>
      <c r="H53" s="94"/>
      <c r="I53" s="147"/>
      <c r="J53" s="147"/>
      <c r="K53" s="146"/>
      <c r="L53" s="147">
        <v>745000</v>
      </c>
      <c r="M53" s="146"/>
      <c r="N53" s="146"/>
      <c r="O53" s="174"/>
      <c r="P53" s="135"/>
    </row>
    <row r="54" spans="1:16" s="364" customFormat="1" ht="14.25" customHeight="1">
      <c r="A54" s="143">
        <v>35</v>
      </c>
      <c r="B54" s="280" t="s">
        <v>481</v>
      </c>
      <c r="C54" s="95"/>
      <c r="D54" s="145"/>
      <c r="E54" s="146">
        <f t="shared" si="2"/>
        <v>745000</v>
      </c>
      <c r="F54" s="271"/>
      <c r="G54" s="94"/>
      <c r="H54" s="94"/>
      <c r="I54" s="147"/>
      <c r="J54" s="147"/>
      <c r="K54" s="146"/>
      <c r="L54" s="147">
        <v>745000</v>
      </c>
      <c r="M54" s="146"/>
      <c r="N54" s="146"/>
      <c r="O54" s="174"/>
      <c r="P54" s="135"/>
    </row>
    <row r="55" spans="1:16" s="364" customFormat="1" ht="14.25" customHeight="1">
      <c r="A55" s="41">
        <v>36</v>
      </c>
      <c r="B55" s="280" t="s">
        <v>482</v>
      </c>
      <c r="C55" s="95"/>
      <c r="D55" s="145"/>
      <c r="E55" s="146">
        <f t="shared" si="2"/>
        <v>745000</v>
      </c>
      <c r="F55" s="271"/>
      <c r="G55" s="94"/>
      <c r="H55" s="94"/>
      <c r="I55" s="147"/>
      <c r="J55" s="147"/>
      <c r="K55" s="146"/>
      <c r="L55" s="147">
        <v>745000</v>
      </c>
      <c r="M55" s="146"/>
      <c r="N55" s="146"/>
      <c r="O55" s="174"/>
      <c r="P55" s="135"/>
    </row>
    <row r="56" spans="1:16" s="364" customFormat="1" ht="14.25" customHeight="1">
      <c r="A56" s="143">
        <v>37</v>
      </c>
      <c r="B56" s="280" t="s">
        <v>431</v>
      </c>
      <c r="C56" s="95"/>
      <c r="D56" s="145"/>
      <c r="E56" s="146">
        <f t="shared" si="2"/>
        <v>745000</v>
      </c>
      <c r="F56" s="271"/>
      <c r="G56" s="94"/>
      <c r="H56" s="94"/>
      <c r="I56" s="147"/>
      <c r="J56" s="147"/>
      <c r="K56" s="146"/>
      <c r="L56" s="147">
        <v>745000</v>
      </c>
      <c r="M56" s="146"/>
      <c r="N56" s="146"/>
      <c r="O56" s="174"/>
      <c r="P56" s="135"/>
    </row>
    <row r="57" spans="1:16" s="364" customFormat="1" ht="14.25" customHeight="1">
      <c r="A57" s="41">
        <v>38</v>
      </c>
      <c r="B57" s="280" t="s">
        <v>483</v>
      </c>
      <c r="C57" s="95"/>
      <c r="D57" s="145"/>
      <c r="E57" s="146">
        <f t="shared" si="2"/>
        <v>745000</v>
      </c>
      <c r="F57" s="271"/>
      <c r="G57" s="94"/>
      <c r="H57" s="94"/>
      <c r="I57" s="147"/>
      <c r="J57" s="147"/>
      <c r="K57" s="146"/>
      <c r="L57" s="147">
        <v>745000</v>
      </c>
      <c r="M57" s="146"/>
      <c r="N57" s="146"/>
      <c r="O57" s="174"/>
      <c r="P57" s="135"/>
    </row>
    <row r="58" spans="1:16" s="364" customFormat="1" ht="14.25" customHeight="1">
      <c r="A58" s="143">
        <v>39</v>
      </c>
      <c r="B58" s="281" t="s">
        <v>484</v>
      </c>
      <c r="C58" s="95"/>
      <c r="D58" s="145"/>
      <c r="E58" s="146">
        <f t="shared" si="2"/>
        <v>745000</v>
      </c>
      <c r="F58" s="271"/>
      <c r="G58" s="94"/>
      <c r="H58" s="94"/>
      <c r="I58" s="147"/>
      <c r="J58" s="147"/>
      <c r="K58" s="146"/>
      <c r="L58" s="147">
        <v>745000</v>
      </c>
      <c r="M58" s="146"/>
      <c r="N58" s="146"/>
      <c r="O58" s="174"/>
      <c r="P58" s="135"/>
    </row>
    <row r="59" spans="1:16" s="364" customFormat="1" ht="14.25" customHeight="1">
      <c r="A59" s="41">
        <v>40</v>
      </c>
      <c r="B59" s="280" t="s">
        <v>485</v>
      </c>
      <c r="C59" s="100"/>
      <c r="D59" s="145"/>
      <c r="E59" s="146">
        <f t="shared" si="2"/>
        <v>745000</v>
      </c>
      <c r="F59" s="271"/>
      <c r="G59" s="94"/>
      <c r="H59" s="94"/>
      <c r="I59" s="147"/>
      <c r="J59" s="147"/>
      <c r="K59" s="146"/>
      <c r="L59" s="147">
        <v>745000</v>
      </c>
      <c r="M59" s="146"/>
      <c r="N59" s="146"/>
      <c r="O59" s="174"/>
      <c r="P59" s="135"/>
    </row>
    <row r="60" spans="1:16" s="364" customFormat="1" ht="14.25" customHeight="1">
      <c r="A60" s="143">
        <v>41</v>
      </c>
      <c r="B60" s="280" t="s">
        <v>486</v>
      </c>
      <c r="C60" s="95"/>
      <c r="D60" s="145"/>
      <c r="E60" s="146">
        <f t="shared" si="2"/>
        <v>745000</v>
      </c>
      <c r="F60" s="271"/>
      <c r="G60" s="94"/>
      <c r="H60" s="94"/>
      <c r="I60" s="147"/>
      <c r="J60" s="147"/>
      <c r="K60" s="146"/>
      <c r="L60" s="147">
        <v>745000</v>
      </c>
      <c r="M60" s="146"/>
      <c r="N60" s="146"/>
      <c r="O60" s="171"/>
      <c r="P60" s="135"/>
    </row>
    <row r="61" spans="1:16" s="364" customFormat="1" ht="14.25" customHeight="1">
      <c r="A61" s="41">
        <v>42</v>
      </c>
      <c r="B61" s="280" t="s">
        <v>487</v>
      </c>
      <c r="C61" s="95"/>
      <c r="D61" s="145"/>
      <c r="E61" s="146">
        <f t="shared" si="2"/>
        <v>745000</v>
      </c>
      <c r="F61" s="271"/>
      <c r="G61" s="94"/>
      <c r="H61" s="94"/>
      <c r="I61" s="147"/>
      <c r="J61" s="147"/>
      <c r="K61" s="146"/>
      <c r="L61" s="147">
        <v>745000</v>
      </c>
      <c r="M61" s="146"/>
      <c r="N61" s="146"/>
      <c r="O61" s="171"/>
      <c r="P61" s="135"/>
    </row>
    <row r="62" spans="1:16" s="364" customFormat="1" ht="14.25" customHeight="1">
      <c r="A62" s="143">
        <v>43</v>
      </c>
      <c r="B62" s="280" t="s">
        <v>488</v>
      </c>
      <c r="C62" s="97"/>
      <c r="D62" s="145"/>
      <c r="E62" s="146">
        <f t="shared" si="2"/>
        <v>745000</v>
      </c>
      <c r="F62" s="271"/>
      <c r="G62" s="94"/>
      <c r="H62" s="94"/>
      <c r="I62" s="147"/>
      <c r="J62" s="147"/>
      <c r="K62" s="146"/>
      <c r="L62" s="147">
        <v>745000</v>
      </c>
      <c r="M62" s="146"/>
      <c r="N62" s="146"/>
      <c r="O62" s="172"/>
      <c r="P62" s="135"/>
    </row>
    <row r="63" spans="1:16" s="364" customFormat="1" ht="14.25" customHeight="1">
      <c r="A63" s="41">
        <v>44</v>
      </c>
      <c r="B63" s="280" t="s">
        <v>489</v>
      </c>
      <c r="C63" s="95"/>
      <c r="D63" s="145"/>
      <c r="E63" s="146">
        <f t="shared" si="2"/>
        <v>745000</v>
      </c>
      <c r="F63" s="271"/>
      <c r="G63" s="94"/>
      <c r="H63" s="94"/>
      <c r="I63" s="147"/>
      <c r="J63" s="147"/>
      <c r="K63" s="146"/>
      <c r="L63" s="147">
        <v>745000</v>
      </c>
      <c r="M63" s="146"/>
      <c r="N63" s="146"/>
      <c r="O63" s="173"/>
      <c r="P63" s="135"/>
    </row>
    <row r="64" spans="1:16" s="364" customFormat="1" ht="14.25" customHeight="1">
      <c r="A64" s="143">
        <v>45</v>
      </c>
      <c r="B64" s="280" t="s">
        <v>490</v>
      </c>
      <c r="C64" s="95"/>
      <c r="D64" s="145"/>
      <c r="E64" s="146">
        <f t="shared" si="2"/>
        <v>745000</v>
      </c>
      <c r="F64" s="271"/>
      <c r="G64" s="94"/>
      <c r="H64" s="94"/>
      <c r="I64" s="147"/>
      <c r="J64" s="147"/>
      <c r="K64" s="146"/>
      <c r="L64" s="147">
        <v>745000</v>
      </c>
      <c r="M64" s="146"/>
      <c r="N64" s="146"/>
      <c r="O64" s="173"/>
      <c r="P64" s="135"/>
    </row>
    <row r="65" spans="1:16" s="364" customFormat="1" ht="14.25" customHeight="1">
      <c r="A65" s="41">
        <v>46</v>
      </c>
      <c r="B65" s="280" t="s">
        <v>491</v>
      </c>
      <c r="C65" s="95"/>
      <c r="D65" s="145"/>
      <c r="E65" s="146">
        <f t="shared" si="2"/>
        <v>745000</v>
      </c>
      <c r="F65" s="271"/>
      <c r="G65" s="94"/>
      <c r="H65" s="94"/>
      <c r="I65" s="147"/>
      <c r="J65" s="147"/>
      <c r="K65" s="146"/>
      <c r="L65" s="147">
        <v>745000</v>
      </c>
      <c r="M65" s="146"/>
      <c r="N65" s="146"/>
      <c r="O65" s="255"/>
      <c r="P65" s="135"/>
    </row>
    <row r="66" spans="1:16" s="364" customFormat="1" ht="14.25" customHeight="1">
      <c r="A66" s="143">
        <v>47</v>
      </c>
      <c r="B66" s="280" t="s">
        <v>492</v>
      </c>
      <c r="C66" s="95"/>
      <c r="D66" s="145"/>
      <c r="E66" s="146">
        <f t="shared" si="2"/>
        <v>745000</v>
      </c>
      <c r="F66" s="271"/>
      <c r="G66" s="94"/>
      <c r="H66" s="94"/>
      <c r="I66" s="147"/>
      <c r="J66" s="147"/>
      <c r="K66" s="146"/>
      <c r="L66" s="147">
        <v>745000</v>
      </c>
      <c r="M66" s="146"/>
      <c r="N66" s="146"/>
      <c r="O66" s="173"/>
      <c r="P66" s="135"/>
    </row>
    <row r="67" spans="1:16" s="364" customFormat="1" ht="14.25" customHeight="1">
      <c r="A67" s="41">
        <v>48</v>
      </c>
      <c r="B67" s="280" t="s">
        <v>493</v>
      </c>
      <c r="C67" s="95"/>
      <c r="D67" s="145"/>
      <c r="E67" s="146">
        <f t="shared" si="2"/>
        <v>745000</v>
      </c>
      <c r="F67" s="271"/>
      <c r="G67" s="94"/>
      <c r="H67" s="94"/>
      <c r="I67" s="147"/>
      <c r="J67" s="147"/>
      <c r="K67" s="146"/>
      <c r="L67" s="147">
        <v>745000</v>
      </c>
      <c r="M67" s="146"/>
      <c r="N67" s="146"/>
      <c r="O67" s="157"/>
      <c r="P67" s="135"/>
    </row>
    <row r="68" spans="1:16" s="364" customFormat="1" ht="14.25" customHeight="1">
      <c r="A68" s="143">
        <v>49</v>
      </c>
      <c r="B68" s="280" t="s">
        <v>494</v>
      </c>
      <c r="C68" s="95"/>
      <c r="D68" s="145"/>
      <c r="E68" s="146">
        <f t="shared" si="2"/>
        <v>745000</v>
      </c>
      <c r="F68" s="271"/>
      <c r="G68" s="94"/>
      <c r="H68" s="94"/>
      <c r="I68" s="147"/>
      <c r="J68" s="147"/>
      <c r="K68" s="146"/>
      <c r="L68" s="147">
        <v>745000</v>
      </c>
      <c r="M68" s="146"/>
      <c r="N68" s="146"/>
      <c r="O68" s="173"/>
      <c r="P68" s="135"/>
    </row>
    <row r="69" spans="1:16" s="364" customFormat="1" ht="14.25" customHeight="1">
      <c r="A69" s="41">
        <v>50</v>
      </c>
      <c r="B69" s="280" t="s">
        <v>219</v>
      </c>
      <c r="C69" s="95"/>
      <c r="D69" s="145"/>
      <c r="E69" s="146">
        <f t="shared" si="2"/>
        <v>745000</v>
      </c>
      <c r="F69" s="271"/>
      <c r="G69" s="94"/>
      <c r="H69" s="94"/>
      <c r="I69" s="147"/>
      <c r="J69" s="147"/>
      <c r="K69" s="146"/>
      <c r="L69" s="147">
        <v>745000</v>
      </c>
      <c r="M69" s="146"/>
      <c r="N69" s="146"/>
      <c r="O69" s="172"/>
      <c r="P69" s="135"/>
    </row>
    <row r="70" spans="1:16" s="364" customFormat="1" ht="14.25" customHeight="1">
      <c r="A70" s="143">
        <v>51</v>
      </c>
      <c r="B70" s="280" t="s">
        <v>495</v>
      </c>
      <c r="C70" s="95"/>
      <c r="D70" s="145"/>
      <c r="E70" s="146">
        <f t="shared" si="2"/>
        <v>745000</v>
      </c>
      <c r="F70" s="271"/>
      <c r="G70" s="94"/>
      <c r="H70" s="94"/>
      <c r="I70" s="147"/>
      <c r="J70" s="147"/>
      <c r="K70" s="146"/>
      <c r="L70" s="147">
        <v>745000</v>
      </c>
      <c r="M70" s="146"/>
      <c r="N70" s="146"/>
      <c r="O70" s="173"/>
      <c r="P70" s="135"/>
    </row>
    <row r="71" spans="1:16" s="364" customFormat="1" ht="14.25" customHeight="1">
      <c r="A71" s="41">
        <v>52</v>
      </c>
      <c r="B71" s="280" t="s">
        <v>496</v>
      </c>
      <c r="C71" s="95"/>
      <c r="D71" s="145"/>
      <c r="E71" s="146">
        <f t="shared" si="2"/>
        <v>745000</v>
      </c>
      <c r="F71" s="271"/>
      <c r="G71" s="94"/>
      <c r="H71" s="94"/>
      <c r="I71" s="147"/>
      <c r="J71" s="147"/>
      <c r="K71" s="146"/>
      <c r="L71" s="147">
        <v>745000</v>
      </c>
      <c r="M71" s="146"/>
      <c r="N71" s="146"/>
      <c r="O71" s="255"/>
      <c r="P71" s="135"/>
    </row>
    <row r="72" spans="1:16" s="364" customFormat="1" ht="14.25" customHeight="1">
      <c r="A72" s="143">
        <v>53</v>
      </c>
      <c r="B72" s="280" t="s">
        <v>486</v>
      </c>
      <c r="C72" s="95"/>
      <c r="D72" s="145"/>
      <c r="E72" s="146">
        <f t="shared" si="2"/>
        <v>745000</v>
      </c>
      <c r="F72" s="271"/>
      <c r="G72" s="94"/>
      <c r="H72" s="94"/>
      <c r="I72" s="147"/>
      <c r="J72" s="147"/>
      <c r="K72" s="146"/>
      <c r="L72" s="147">
        <v>745000</v>
      </c>
      <c r="M72" s="146"/>
      <c r="N72" s="146"/>
      <c r="O72" s="171"/>
      <c r="P72" s="135"/>
    </row>
    <row r="73" spans="1:16" s="364" customFormat="1" ht="14.25" customHeight="1">
      <c r="A73" s="41">
        <v>54</v>
      </c>
      <c r="B73" s="280" t="s">
        <v>497</v>
      </c>
      <c r="C73" s="95"/>
      <c r="D73" s="145"/>
      <c r="E73" s="146">
        <f t="shared" si="2"/>
        <v>745000</v>
      </c>
      <c r="F73" s="271"/>
      <c r="G73" s="94"/>
      <c r="H73" s="94"/>
      <c r="I73" s="147"/>
      <c r="J73" s="147"/>
      <c r="K73" s="146"/>
      <c r="L73" s="147">
        <v>745000</v>
      </c>
      <c r="M73" s="146"/>
      <c r="N73" s="146"/>
      <c r="O73" s="171"/>
      <c r="P73" s="135"/>
    </row>
    <row r="74" spans="1:16" s="364" customFormat="1" ht="14.25" customHeight="1">
      <c r="A74" s="143">
        <v>55</v>
      </c>
      <c r="B74" s="280" t="s">
        <v>498</v>
      </c>
      <c r="C74" s="95"/>
      <c r="D74" s="145"/>
      <c r="E74" s="146">
        <f t="shared" si="2"/>
        <v>745000</v>
      </c>
      <c r="F74" s="271"/>
      <c r="G74" s="94"/>
      <c r="H74" s="94"/>
      <c r="I74" s="147"/>
      <c r="J74" s="147"/>
      <c r="K74" s="146"/>
      <c r="L74" s="147">
        <v>745000</v>
      </c>
      <c r="M74" s="146"/>
      <c r="N74" s="146"/>
      <c r="O74" s="171"/>
      <c r="P74" s="135"/>
    </row>
    <row r="75" spans="1:16" s="364" customFormat="1" ht="14.25" customHeight="1">
      <c r="A75" s="41">
        <v>56</v>
      </c>
      <c r="B75" s="280" t="s">
        <v>499</v>
      </c>
      <c r="C75" s="95"/>
      <c r="D75" s="145"/>
      <c r="E75" s="146">
        <f t="shared" si="2"/>
        <v>745000</v>
      </c>
      <c r="F75" s="271"/>
      <c r="G75" s="94"/>
      <c r="H75" s="94"/>
      <c r="I75" s="147"/>
      <c r="J75" s="147"/>
      <c r="K75" s="146"/>
      <c r="L75" s="147">
        <v>745000</v>
      </c>
      <c r="M75" s="146"/>
      <c r="N75" s="146"/>
      <c r="O75" s="172"/>
      <c r="P75" s="135"/>
    </row>
    <row r="76" spans="1:16" s="364" customFormat="1" ht="14.25" customHeight="1">
      <c r="A76" s="143">
        <v>57</v>
      </c>
      <c r="B76" s="280" t="s">
        <v>500</v>
      </c>
      <c r="C76" s="90"/>
      <c r="D76" s="282"/>
      <c r="E76" s="146">
        <f t="shared" si="2"/>
        <v>745000</v>
      </c>
      <c r="F76" s="271"/>
      <c r="G76" s="94"/>
      <c r="H76" s="94"/>
      <c r="I76" s="147"/>
      <c r="J76" s="147"/>
      <c r="K76" s="146"/>
      <c r="L76" s="147">
        <v>745000</v>
      </c>
      <c r="M76" s="283"/>
      <c r="N76" s="283"/>
      <c r="O76" s="284"/>
      <c r="P76" s="185"/>
    </row>
    <row r="77" spans="1:16" s="364" customFormat="1" ht="14.25" customHeight="1">
      <c r="A77" s="41">
        <v>58</v>
      </c>
      <c r="B77" s="280" t="s">
        <v>501</v>
      </c>
      <c r="C77" s="90"/>
      <c r="D77" s="282"/>
      <c r="E77" s="146">
        <f t="shared" si="2"/>
        <v>745000</v>
      </c>
      <c r="F77" s="271"/>
      <c r="G77" s="94"/>
      <c r="H77" s="94"/>
      <c r="I77" s="147"/>
      <c r="J77" s="147"/>
      <c r="K77" s="146"/>
      <c r="L77" s="147">
        <v>745000</v>
      </c>
      <c r="M77" s="283"/>
      <c r="N77" s="283"/>
      <c r="O77" s="284"/>
      <c r="P77" s="185"/>
    </row>
    <row r="78" spans="1:16" s="12" customFormat="1" ht="14.25" customHeight="1">
      <c r="A78" s="143">
        <v>59</v>
      </c>
      <c r="B78" s="280" t="s">
        <v>502</v>
      </c>
      <c r="C78" s="42"/>
      <c r="D78" s="142"/>
      <c r="E78" s="146">
        <f t="shared" si="2"/>
        <v>745000</v>
      </c>
      <c r="F78" s="271"/>
      <c r="G78" s="94"/>
      <c r="H78" s="94"/>
      <c r="I78" s="147"/>
      <c r="J78" s="147"/>
      <c r="K78" s="146"/>
      <c r="L78" s="147">
        <v>745000</v>
      </c>
      <c r="M78" s="44"/>
      <c r="N78" s="44"/>
      <c r="O78" s="257"/>
      <c r="P78" s="11"/>
    </row>
    <row r="79" spans="1:16" s="364" customFormat="1" ht="14.25" customHeight="1">
      <c r="A79" s="41">
        <v>60</v>
      </c>
      <c r="B79" s="280" t="s">
        <v>503</v>
      </c>
      <c r="C79" s="90"/>
      <c r="D79" s="282"/>
      <c r="E79" s="146">
        <f t="shared" si="2"/>
        <v>745000</v>
      </c>
      <c r="F79" s="271"/>
      <c r="G79" s="94"/>
      <c r="H79" s="94"/>
      <c r="I79" s="147"/>
      <c r="J79" s="147"/>
      <c r="K79" s="146"/>
      <c r="L79" s="147">
        <v>745000</v>
      </c>
      <c r="M79" s="283"/>
      <c r="N79" s="283"/>
      <c r="O79" s="285"/>
      <c r="P79" s="185"/>
    </row>
    <row r="80" spans="1:16" s="364" customFormat="1" ht="14.25" customHeight="1">
      <c r="A80" s="143">
        <v>61</v>
      </c>
      <c r="B80" s="280" t="s">
        <v>504</v>
      </c>
      <c r="C80" s="90"/>
      <c r="D80" s="282"/>
      <c r="E80" s="146">
        <f t="shared" si="2"/>
        <v>745000</v>
      </c>
      <c r="F80" s="271"/>
      <c r="G80" s="94"/>
      <c r="H80" s="94"/>
      <c r="I80" s="147"/>
      <c r="J80" s="147"/>
      <c r="K80" s="146"/>
      <c r="L80" s="147">
        <v>745000</v>
      </c>
      <c r="M80" s="283"/>
      <c r="N80" s="283"/>
      <c r="O80" s="286"/>
      <c r="P80" s="185"/>
    </row>
    <row r="81" spans="1:16" s="364" customFormat="1" ht="14.25" customHeight="1">
      <c r="A81" s="41">
        <v>62</v>
      </c>
      <c r="B81" s="280" t="s">
        <v>505</v>
      </c>
      <c r="C81" s="90"/>
      <c r="D81" s="282"/>
      <c r="E81" s="146">
        <f t="shared" si="2"/>
        <v>745000</v>
      </c>
      <c r="F81" s="271"/>
      <c r="G81" s="94"/>
      <c r="H81" s="94"/>
      <c r="I81" s="147"/>
      <c r="J81" s="147"/>
      <c r="K81" s="146"/>
      <c r="L81" s="147">
        <v>745000</v>
      </c>
      <c r="M81" s="283"/>
      <c r="N81" s="283"/>
      <c r="O81" s="285"/>
      <c r="P81" s="185"/>
    </row>
    <row r="82" spans="1:16" s="364" customFormat="1" ht="14.25" customHeight="1">
      <c r="A82" s="143">
        <v>63</v>
      </c>
      <c r="B82" s="280" t="s">
        <v>506</v>
      </c>
      <c r="C82" s="90"/>
      <c r="D82" s="282"/>
      <c r="E82" s="146">
        <f t="shared" si="2"/>
        <v>745000</v>
      </c>
      <c r="F82" s="271"/>
      <c r="G82" s="94"/>
      <c r="H82" s="94"/>
      <c r="I82" s="147"/>
      <c r="J82" s="147"/>
      <c r="K82" s="146"/>
      <c r="L82" s="147">
        <v>745000</v>
      </c>
      <c r="M82" s="283"/>
      <c r="N82" s="283"/>
      <c r="O82" s="287"/>
      <c r="P82" s="185"/>
    </row>
    <row r="83" spans="1:16" s="364" customFormat="1" ht="14.25" customHeight="1">
      <c r="A83" s="41">
        <v>64</v>
      </c>
      <c r="B83" s="280" t="s">
        <v>507</v>
      </c>
      <c r="C83" s="90"/>
      <c r="D83" s="282"/>
      <c r="E83" s="146">
        <f t="shared" si="2"/>
        <v>745000</v>
      </c>
      <c r="F83" s="271"/>
      <c r="G83" s="94"/>
      <c r="H83" s="94"/>
      <c r="I83" s="147"/>
      <c r="J83" s="147"/>
      <c r="K83" s="146"/>
      <c r="L83" s="147">
        <v>745000</v>
      </c>
      <c r="M83" s="283"/>
      <c r="N83" s="283"/>
      <c r="O83" s="287"/>
      <c r="P83" s="185"/>
    </row>
    <row r="84" spans="1:16" s="364" customFormat="1" ht="14.25" customHeight="1">
      <c r="A84" s="143">
        <v>65</v>
      </c>
      <c r="B84" s="280" t="s">
        <v>508</v>
      </c>
      <c r="C84" s="90"/>
      <c r="D84" s="282"/>
      <c r="E84" s="146">
        <f t="shared" si="2"/>
        <v>745000</v>
      </c>
      <c r="F84" s="271"/>
      <c r="G84" s="94"/>
      <c r="H84" s="94"/>
      <c r="I84" s="147"/>
      <c r="J84" s="147"/>
      <c r="K84" s="146"/>
      <c r="L84" s="147">
        <v>745000</v>
      </c>
      <c r="M84" s="283"/>
      <c r="N84" s="283"/>
      <c r="O84" s="284"/>
      <c r="P84" s="185"/>
    </row>
    <row r="85" spans="1:16" s="364" customFormat="1" ht="14.25" customHeight="1">
      <c r="A85" s="41">
        <v>66</v>
      </c>
      <c r="B85" s="280" t="s">
        <v>509</v>
      </c>
      <c r="C85" s="144"/>
      <c r="D85" s="145"/>
      <c r="E85" s="146">
        <f t="shared" ref="E85:E139" si="3">SUM(F85:O85)</f>
        <v>745000</v>
      </c>
      <c r="F85" s="271"/>
      <c r="G85" s="94"/>
      <c r="H85" s="94"/>
      <c r="I85" s="147"/>
      <c r="J85" s="147"/>
      <c r="K85" s="146"/>
      <c r="L85" s="147">
        <v>745000</v>
      </c>
      <c r="M85" s="146"/>
      <c r="N85" s="146"/>
      <c r="O85" s="148"/>
      <c r="P85" s="135"/>
    </row>
    <row r="86" spans="1:16" s="364" customFormat="1" ht="14.25" customHeight="1">
      <c r="A86" s="143">
        <v>67</v>
      </c>
      <c r="B86" s="280" t="s">
        <v>510</v>
      </c>
      <c r="C86" s="90"/>
      <c r="D86" s="282"/>
      <c r="E86" s="146">
        <f t="shared" si="3"/>
        <v>745000</v>
      </c>
      <c r="F86" s="271"/>
      <c r="G86" s="94"/>
      <c r="H86" s="94"/>
      <c r="I86" s="147"/>
      <c r="J86" s="147"/>
      <c r="K86" s="146"/>
      <c r="L86" s="147">
        <v>745000</v>
      </c>
      <c r="M86" s="283"/>
      <c r="N86" s="283"/>
      <c r="O86" s="284"/>
      <c r="P86" s="185"/>
    </row>
    <row r="87" spans="1:16" s="364" customFormat="1" ht="14.25" customHeight="1">
      <c r="A87" s="41">
        <v>68</v>
      </c>
      <c r="B87" s="280" t="s">
        <v>511</v>
      </c>
      <c r="C87" s="90"/>
      <c r="D87" s="282"/>
      <c r="E87" s="146">
        <f t="shared" si="3"/>
        <v>745000</v>
      </c>
      <c r="F87" s="271"/>
      <c r="G87" s="94"/>
      <c r="H87" s="94"/>
      <c r="I87" s="147"/>
      <c r="J87" s="147"/>
      <c r="K87" s="146"/>
      <c r="L87" s="147">
        <v>745000</v>
      </c>
      <c r="M87" s="283"/>
      <c r="N87" s="283"/>
      <c r="O87" s="284"/>
      <c r="P87" s="185"/>
    </row>
    <row r="88" spans="1:16" s="364" customFormat="1" ht="14.25" customHeight="1">
      <c r="A88" s="143">
        <v>69</v>
      </c>
      <c r="B88" s="280" t="s">
        <v>512</v>
      </c>
      <c r="C88" s="95"/>
      <c r="D88" s="145"/>
      <c r="E88" s="146">
        <f t="shared" si="3"/>
        <v>745000</v>
      </c>
      <c r="F88" s="271"/>
      <c r="G88" s="94"/>
      <c r="H88" s="94"/>
      <c r="I88" s="147"/>
      <c r="J88" s="147"/>
      <c r="K88" s="146"/>
      <c r="L88" s="147">
        <v>745000</v>
      </c>
      <c r="M88" s="146"/>
      <c r="N88" s="146"/>
      <c r="O88" s="255"/>
      <c r="P88" s="135"/>
    </row>
    <row r="89" spans="1:16" s="12" customFormat="1" ht="14.25" customHeight="1">
      <c r="A89" s="41">
        <v>70</v>
      </c>
      <c r="B89" s="280" t="s">
        <v>513</v>
      </c>
      <c r="C89" s="262"/>
      <c r="D89" s="142"/>
      <c r="E89" s="146">
        <f t="shared" si="3"/>
        <v>745000</v>
      </c>
      <c r="F89" s="271"/>
      <c r="G89" s="94"/>
      <c r="H89" s="94"/>
      <c r="I89" s="147"/>
      <c r="J89" s="147"/>
      <c r="K89" s="146"/>
      <c r="L89" s="147">
        <v>745000</v>
      </c>
      <c r="M89" s="44"/>
      <c r="N89" s="44"/>
      <c r="O89" s="264"/>
      <c r="P89" s="11"/>
    </row>
    <row r="90" spans="1:16" s="364" customFormat="1" ht="14.25" customHeight="1">
      <c r="A90" s="143">
        <v>71</v>
      </c>
      <c r="B90" s="280" t="s">
        <v>514</v>
      </c>
      <c r="C90" s="95"/>
      <c r="D90" s="145"/>
      <c r="E90" s="146">
        <f t="shared" si="3"/>
        <v>745000</v>
      </c>
      <c r="F90" s="271"/>
      <c r="G90" s="94"/>
      <c r="H90" s="94"/>
      <c r="I90" s="147"/>
      <c r="J90" s="147"/>
      <c r="K90" s="146"/>
      <c r="L90" s="147">
        <v>745000</v>
      </c>
      <c r="M90" s="146"/>
      <c r="N90" s="146"/>
      <c r="O90" s="172"/>
      <c r="P90" s="135"/>
    </row>
    <row r="91" spans="1:16" s="364" customFormat="1" ht="14.25" customHeight="1">
      <c r="A91" s="41">
        <v>72</v>
      </c>
      <c r="B91" s="280" t="s">
        <v>515</v>
      </c>
      <c r="C91" s="95"/>
      <c r="D91" s="145"/>
      <c r="E91" s="146">
        <f t="shared" si="3"/>
        <v>745000</v>
      </c>
      <c r="F91" s="271"/>
      <c r="G91" s="94"/>
      <c r="H91" s="94"/>
      <c r="I91" s="147"/>
      <c r="J91" s="147"/>
      <c r="K91" s="146"/>
      <c r="L91" s="147">
        <v>745000</v>
      </c>
      <c r="M91" s="146"/>
      <c r="N91" s="146"/>
      <c r="O91" s="173"/>
      <c r="P91" s="135"/>
    </row>
    <row r="92" spans="1:16" s="364" customFormat="1" ht="14.25" customHeight="1">
      <c r="A92" s="143">
        <v>73</v>
      </c>
      <c r="B92" s="280" t="s">
        <v>516</v>
      </c>
      <c r="C92" s="97"/>
      <c r="D92" s="145"/>
      <c r="E92" s="146">
        <f t="shared" si="3"/>
        <v>745000</v>
      </c>
      <c r="F92" s="271"/>
      <c r="G92" s="94"/>
      <c r="H92" s="94"/>
      <c r="I92" s="147"/>
      <c r="J92" s="147"/>
      <c r="K92" s="146"/>
      <c r="L92" s="147">
        <v>745000</v>
      </c>
      <c r="M92" s="146"/>
      <c r="N92" s="146"/>
      <c r="O92" s="172"/>
      <c r="P92" s="135"/>
    </row>
    <row r="93" spans="1:16" s="364" customFormat="1" ht="14.25" customHeight="1">
      <c r="A93" s="41">
        <v>74</v>
      </c>
      <c r="B93" s="280" t="s">
        <v>517</v>
      </c>
      <c r="C93" s="95"/>
      <c r="D93" s="145"/>
      <c r="E93" s="146">
        <f t="shared" si="3"/>
        <v>745000</v>
      </c>
      <c r="F93" s="271"/>
      <c r="G93" s="94"/>
      <c r="H93" s="94"/>
      <c r="I93" s="147"/>
      <c r="J93" s="147"/>
      <c r="K93" s="146"/>
      <c r="L93" s="147">
        <v>745000</v>
      </c>
      <c r="M93" s="146"/>
      <c r="N93" s="146"/>
      <c r="O93" s="173"/>
      <c r="P93" s="135"/>
    </row>
    <row r="94" spans="1:16" s="364" customFormat="1" ht="14.25" customHeight="1">
      <c r="A94" s="143">
        <v>75</v>
      </c>
      <c r="B94" s="280" t="s">
        <v>518</v>
      </c>
      <c r="C94" s="95"/>
      <c r="D94" s="145"/>
      <c r="E94" s="146">
        <f t="shared" si="3"/>
        <v>745000</v>
      </c>
      <c r="F94" s="271"/>
      <c r="G94" s="94"/>
      <c r="H94" s="94"/>
      <c r="I94" s="147"/>
      <c r="J94" s="147"/>
      <c r="K94" s="146"/>
      <c r="L94" s="147">
        <v>745000</v>
      </c>
      <c r="M94" s="146"/>
      <c r="N94" s="146"/>
      <c r="O94" s="173"/>
      <c r="P94" s="135"/>
    </row>
    <row r="95" spans="1:16" s="364" customFormat="1" ht="14.25" customHeight="1">
      <c r="A95" s="41">
        <v>76</v>
      </c>
      <c r="B95" s="280" t="s">
        <v>519</v>
      </c>
      <c r="C95" s="95"/>
      <c r="D95" s="145"/>
      <c r="E95" s="146">
        <f t="shared" si="3"/>
        <v>745000</v>
      </c>
      <c r="F95" s="271"/>
      <c r="G95" s="94"/>
      <c r="H95" s="94"/>
      <c r="I95" s="147"/>
      <c r="J95" s="147"/>
      <c r="K95" s="146"/>
      <c r="L95" s="147">
        <v>745000</v>
      </c>
      <c r="M95" s="146"/>
      <c r="N95" s="146"/>
      <c r="O95" s="173"/>
      <c r="P95" s="135"/>
    </row>
    <row r="96" spans="1:16" s="364" customFormat="1" ht="14.25" customHeight="1">
      <c r="A96" s="143">
        <v>77</v>
      </c>
      <c r="B96" s="280" t="s">
        <v>520</v>
      </c>
      <c r="C96" s="90"/>
      <c r="D96" s="145"/>
      <c r="E96" s="146">
        <f t="shared" si="3"/>
        <v>745000</v>
      </c>
      <c r="F96" s="271"/>
      <c r="G96" s="94"/>
      <c r="H96" s="94"/>
      <c r="I96" s="147"/>
      <c r="J96" s="147"/>
      <c r="K96" s="146"/>
      <c r="L96" s="147">
        <v>745000</v>
      </c>
      <c r="M96" s="146"/>
      <c r="N96" s="146"/>
      <c r="O96" s="173"/>
      <c r="P96" s="135"/>
    </row>
    <row r="97" spans="1:16" s="12" customFormat="1" ht="14.25" customHeight="1">
      <c r="A97" s="41">
        <v>78</v>
      </c>
      <c r="B97" s="280" t="s">
        <v>521</v>
      </c>
      <c r="C97" s="262"/>
      <c r="D97" s="142"/>
      <c r="E97" s="146">
        <f t="shared" si="3"/>
        <v>745000</v>
      </c>
      <c r="F97" s="271"/>
      <c r="G97" s="94"/>
      <c r="H97" s="94"/>
      <c r="I97" s="147"/>
      <c r="J97" s="147"/>
      <c r="K97" s="146"/>
      <c r="L97" s="147">
        <v>745000</v>
      </c>
      <c r="M97" s="44"/>
      <c r="N97" s="44"/>
      <c r="O97" s="265"/>
      <c r="P97" s="11"/>
    </row>
    <row r="98" spans="1:16" s="364" customFormat="1" ht="14.25" customHeight="1">
      <c r="A98" s="143">
        <v>79</v>
      </c>
      <c r="B98" s="280" t="s">
        <v>522</v>
      </c>
      <c r="C98" s="95"/>
      <c r="D98" s="145"/>
      <c r="E98" s="146">
        <f t="shared" si="3"/>
        <v>745000</v>
      </c>
      <c r="F98" s="271"/>
      <c r="G98" s="94"/>
      <c r="H98" s="94"/>
      <c r="I98" s="147"/>
      <c r="J98" s="147"/>
      <c r="K98" s="146"/>
      <c r="L98" s="147">
        <v>745000</v>
      </c>
      <c r="M98" s="146"/>
      <c r="N98" s="146"/>
      <c r="O98" s="171"/>
      <c r="P98" s="135"/>
    </row>
    <row r="99" spans="1:16" s="364" customFormat="1" ht="14.25" customHeight="1">
      <c r="A99" s="41">
        <v>80</v>
      </c>
      <c r="B99" s="280" t="s">
        <v>523</v>
      </c>
      <c r="C99" s="95"/>
      <c r="D99" s="145"/>
      <c r="E99" s="146">
        <f t="shared" si="3"/>
        <v>745000</v>
      </c>
      <c r="F99" s="271"/>
      <c r="G99" s="94"/>
      <c r="H99" s="94"/>
      <c r="I99" s="147"/>
      <c r="J99" s="147"/>
      <c r="K99" s="146"/>
      <c r="L99" s="147">
        <v>745000</v>
      </c>
      <c r="M99" s="146"/>
      <c r="N99" s="146"/>
      <c r="O99" s="173"/>
      <c r="P99" s="135"/>
    </row>
    <row r="100" spans="1:16" s="364" customFormat="1" ht="14.25" customHeight="1">
      <c r="A100" s="143">
        <v>81</v>
      </c>
      <c r="B100" s="280" t="s">
        <v>524</v>
      </c>
      <c r="C100" s="95"/>
      <c r="D100" s="145"/>
      <c r="E100" s="146">
        <f t="shared" si="3"/>
        <v>745000</v>
      </c>
      <c r="F100" s="271"/>
      <c r="G100" s="94"/>
      <c r="H100" s="94"/>
      <c r="I100" s="147"/>
      <c r="J100" s="147"/>
      <c r="K100" s="146"/>
      <c r="L100" s="147">
        <v>745000</v>
      </c>
      <c r="M100" s="146"/>
      <c r="N100" s="146"/>
      <c r="O100" s="255"/>
      <c r="P100" s="135"/>
    </row>
    <row r="101" spans="1:16" s="364" customFormat="1" ht="14.25" customHeight="1">
      <c r="A101" s="41">
        <v>82</v>
      </c>
      <c r="B101" s="280" t="s">
        <v>525</v>
      </c>
      <c r="C101" s="95"/>
      <c r="D101" s="145"/>
      <c r="E101" s="146">
        <f t="shared" si="3"/>
        <v>745000</v>
      </c>
      <c r="F101" s="271"/>
      <c r="G101" s="94"/>
      <c r="H101" s="94"/>
      <c r="I101" s="147"/>
      <c r="J101" s="147"/>
      <c r="K101" s="146"/>
      <c r="L101" s="147">
        <v>745000</v>
      </c>
      <c r="M101" s="146"/>
      <c r="N101" s="146"/>
      <c r="O101" s="172"/>
      <c r="P101" s="135"/>
    </row>
    <row r="102" spans="1:16" s="364" customFormat="1" ht="14.25" customHeight="1">
      <c r="A102" s="143">
        <v>83</v>
      </c>
      <c r="B102" s="280" t="s">
        <v>526</v>
      </c>
      <c r="C102" s="95"/>
      <c r="D102" s="145"/>
      <c r="E102" s="146">
        <f t="shared" si="3"/>
        <v>745000</v>
      </c>
      <c r="F102" s="271"/>
      <c r="G102" s="94"/>
      <c r="H102" s="94"/>
      <c r="I102" s="147"/>
      <c r="J102" s="147"/>
      <c r="K102" s="146"/>
      <c r="L102" s="147">
        <v>745000</v>
      </c>
      <c r="M102" s="146"/>
      <c r="N102" s="146"/>
      <c r="O102" s="172"/>
      <c r="P102" s="135"/>
    </row>
    <row r="103" spans="1:16" s="364" customFormat="1" ht="14.25" customHeight="1">
      <c r="A103" s="41">
        <v>84</v>
      </c>
      <c r="B103" s="280" t="s">
        <v>527</v>
      </c>
      <c r="C103" s="95"/>
      <c r="D103" s="145"/>
      <c r="E103" s="146">
        <f t="shared" si="3"/>
        <v>745000</v>
      </c>
      <c r="F103" s="271"/>
      <c r="G103" s="94"/>
      <c r="H103" s="94"/>
      <c r="I103" s="147"/>
      <c r="J103" s="147"/>
      <c r="K103" s="146"/>
      <c r="L103" s="147">
        <v>745000</v>
      </c>
      <c r="M103" s="146"/>
      <c r="N103" s="146"/>
      <c r="O103" s="172"/>
      <c r="P103" s="360" t="s">
        <v>527</v>
      </c>
    </row>
    <row r="104" spans="1:16" s="364" customFormat="1" ht="14.25" customHeight="1">
      <c r="A104" s="143">
        <v>85</v>
      </c>
      <c r="B104" s="280" t="s">
        <v>528</v>
      </c>
      <c r="C104" s="95"/>
      <c r="D104" s="145"/>
      <c r="E104" s="146">
        <f t="shared" si="3"/>
        <v>745000</v>
      </c>
      <c r="F104" s="271"/>
      <c r="G104" s="94"/>
      <c r="H104" s="94"/>
      <c r="I104" s="147"/>
      <c r="J104" s="147"/>
      <c r="K104" s="146"/>
      <c r="L104" s="147">
        <v>745000</v>
      </c>
      <c r="M104" s="146"/>
      <c r="N104" s="146"/>
      <c r="O104" s="172"/>
      <c r="P104" s="360" t="s">
        <v>528</v>
      </c>
    </row>
    <row r="105" spans="1:16" s="12" customFormat="1" ht="14.25" customHeight="1">
      <c r="A105" s="41">
        <v>86</v>
      </c>
      <c r="B105" s="361" t="s">
        <v>594</v>
      </c>
      <c r="C105" s="262"/>
      <c r="D105" s="142"/>
      <c r="E105" s="146">
        <f t="shared" si="3"/>
        <v>745000</v>
      </c>
      <c r="F105" s="271"/>
      <c r="G105" s="94"/>
      <c r="H105" s="94"/>
      <c r="I105" s="147"/>
      <c r="J105" s="147"/>
      <c r="K105" s="146"/>
      <c r="L105" s="147">
        <v>745000</v>
      </c>
      <c r="M105" s="44"/>
      <c r="N105" s="44"/>
      <c r="O105" s="264"/>
      <c r="P105" s="361" t="s">
        <v>594</v>
      </c>
    </row>
    <row r="106" spans="1:16" s="364" customFormat="1" ht="14.25" customHeight="1">
      <c r="A106" s="143">
        <v>87</v>
      </c>
      <c r="B106" s="280" t="s">
        <v>529</v>
      </c>
      <c r="C106" s="144"/>
      <c r="D106" s="145"/>
      <c r="E106" s="146">
        <f t="shared" si="3"/>
        <v>745000</v>
      </c>
      <c r="F106" s="271"/>
      <c r="G106" s="94"/>
      <c r="H106" s="94"/>
      <c r="I106" s="147"/>
      <c r="J106" s="147"/>
      <c r="K106" s="146"/>
      <c r="L106" s="147">
        <v>745000</v>
      </c>
      <c r="M106" s="146"/>
      <c r="N106" s="146"/>
      <c r="O106" s="148"/>
      <c r="P106" s="360" t="s">
        <v>529</v>
      </c>
    </row>
    <row r="107" spans="1:16" s="364" customFormat="1" ht="14.25" customHeight="1">
      <c r="A107" s="41">
        <v>88</v>
      </c>
      <c r="B107" s="280" t="s">
        <v>530</v>
      </c>
      <c r="C107" s="95"/>
      <c r="D107" s="145"/>
      <c r="E107" s="146">
        <f t="shared" si="3"/>
        <v>745000</v>
      </c>
      <c r="F107" s="271"/>
      <c r="G107" s="94"/>
      <c r="H107" s="94"/>
      <c r="I107" s="147"/>
      <c r="J107" s="147"/>
      <c r="K107" s="146"/>
      <c r="L107" s="147">
        <v>745000</v>
      </c>
      <c r="M107" s="146"/>
      <c r="N107" s="146"/>
      <c r="O107" s="156"/>
      <c r="P107" s="360" t="s">
        <v>530</v>
      </c>
    </row>
    <row r="108" spans="1:16" s="364" customFormat="1" ht="14.25" customHeight="1">
      <c r="A108" s="143">
        <v>89</v>
      </c>
      <c r="B108" s="362" t="s">
        <v>595</v>
      </c>
      <c r="C108" s="95"/>
      <c r="D108" s="145"/>
      <c r="E108" s="146">
        <f t="shared" si="3"/>
        <v>745000</v>
      </c>
      <c r="F108" s="271"/>
      <c r="G108" s="94"/>
      <c r="H108" s="94"/>
      <c r="I108" s="147"/>
      <c r="J108" s="147"/>
      <c r="K108" s="146"/>
      <c r="L108" s="147">
        <v>745000</v>
      </c>
      <c r="M108" s="146"/>
      <c r="N108" s="146"/>
      <c r="O108" s="173"/>
      <c r="P108" s="362" t="s">
        <v>595</v>
      </c>
    </row>
    <row r="109" spans="1:16" s="364" customFormat="1" ht="14.25" customHeight="1">
      <c r="A109" s="41">
        <v>90</v>
      </c>
      <c r="B109" s="280" t="s">
        <v>531</v>
      </c>
      <c r="C109" s="95"/>
      <c r="D109" s="145"/>
      <c r="E109" s="146">
        <f t="shared" si="3"/>
        <v>745000</v>
      </c>
      <c r="F109" s="271"/>
      <c r="G109" s="94"/>
      <c r="H109" s="94"/>
      <c r="I109" s="147"/>
      <c r="J109" s="147"/>
      <c r="K109" s="146"/>
      <c r="L109" s="147">
        <v>745000</v>
      </c>
      <c r="M109" s="146"/>
      <c r="N109" s="146"/>
      <c r="O109" s="172"/>
      <c r="P109" s="360" t="s">
        <v>531</v>
      </c>
    </row>
    <row r="110" spans="1:16" s="364" customFormat="1" ht="14.25" customHeight="1">
      <c r="A110" s="143">
        <v>91</v>
      </c>
      <c r="B110" s="361" t="s">
        <v>560</v>
      </c>
      <c r="C110" s="95"/>
      <c r="D110" s="145"/>
      <c r="E110" s="146">
        <f t="shared" si="3"/>
        <v>745000</v>
      </c>
      <c r="F110" s="271"/>
      <c r="G110" s="94"/>
      <c r="H110" s="94"/>
      <c r="I110" s="147"/>
      <c r="J110" s="147"/>
      <c r="K110" s="146"/>
      <c r="L110" s="147">
        <v>745000</v>
      </c>
      <c r="M110" s="146"/>
      <c r="N110" s="146"/>
      <c r="O110" s="157"/>
      <c r="P110" s="361" t="s">
        <v>560</v>
      </c>
    </row>
    <row r="111" spans="1:16" s="364" customFormat="1" ht="14.25" customHeight="1">
      <c r="A111" s="41">
        <v>92</v>
      </c>
      <c r="B111" s="280" t="s">
        <v>532</v>
      </c>
      <c r="C111" s="95"/>
      <c r="D111" s="145"/>
      <c r="E111" s="146">
        <f t="shared" si="3"/>
        <v>745000</v>
      </c>
      <c r="F111" s="271"/>
      <c r="G111" s="94"/>
      <c r="H111" s="94"/>
      <c r="I111" s="147"/>
      <c r="J111" s="147"/>
      <c r="K111" s="146"/>
      <c r="L111" s="147">
        <v>745000</v>
      </c>
      <c r="M111" s="146"/>
      <c r="N111" s="146"/>
      <c r="O111" s="173"/>
      <c r="P111" s="360" t="s">
        <v>532</v>
      </c>
    </row>
    <row r="112" spans="1:16" s="364" customFormat="1" ht="14.25" customHeight="1">
      <c r="A112" s="143">
        <v>93</v>
      </c>
      <c r="B112" s="280" t="s">
        <v>533</v>
      </c>
      <c r="C112" s="95"/>
      <c r="D112" s="145"/>
      <c r="E112" s="146">
        <f t="shared" si="3"/>
        <v>745000</v>
      </c>
      <c r="F112" s="271"/>
      <c r="G112" s="94"/>
      <c r="H112" s="94"/>
      <c r="I112" s="147"/>
      <c r="J112" s="147"/>
      <c r="K112" s="146"/>
      <c r="L112" s="147">
        <v>745000</v>
      </c>
      <c r="M112" s="146"/>
      <c r="N112" s="146"/>
      <c r="O112" s="173"/>
      <c r="P112" s="135"/>
    </row>
    <row r="113" spans="1:16" s="364" customFormat="1" ht="14.25" customHeight="1">
      <c r="A113" s="41">
        <v>94</v>
      </c>
      <c r="B113" s="280" t="s">
        <v>534</v>
      </c>
      <c r="C113" s="95"/>
      <c r="D113" s="145"/>
      <c r="E113" s="146">
        <f t="shared" si="3"/>
        <v>745000</v>
      </c>
      <c r="F113" s="271"/>
      <c r="G113" s="94"/>
      <c r="H113" s="94"/>
      <c r="I113" s="147"/>
      <c r="J113" s="147"/>
      <c r="K113" s="146"/>
      <c r="L113" s="147">
        <v>745000</v>
      </c>
      <c r="M113" s="146"/>
      <c r="N113" s="146"/>
      <c r="O113" s="173"/>
      <c r="P113" s="135"/>
    </row>
    <row r="114" spans="1:16" s="364" customFormat="1" ht="14.25" customHeight="1">
      <c r="A114" s="143">
        <v>95</v>
      </c>
      <c r="B114" s="280" t="s">
        <v>535</v>
      </c>
      <c r="C114" s="95"/>
      <c r="D114" s="145"/>
      <c r="E114" s="146">
        <f t="shared" si="3"/>
        <v>745000</v>
      </c>
      <c r="F114" s="271"/>
      <c r="G114" s="94"/>
      <c r="H114" s="94"/>
      <c r="I114" s="147"/>
      <c r="J114" s="147"/>
      <c r="K114" s="146"/>
      <c r="L114" s="147">
        <v>745000</v>
      </c>
      <c r="M114" s="146"/>
      <c r="N114" s="146"/>
      <c r="O114" s="173"/>
      <c r="P114" s="135"/>
    </row>
    <row r="115" spans="1:16" s="364" customFormat="1" ht="14.25" customHeight="1">
      <c r="A115" s="41">
        <v>96</v>
      </c>
      <c r="B115" s="280" t="s">
        <v>536</v>
      </c>
      <c r="C115" s="95"/>
      <c r="D115" s="145"/>
      <c r="E115" s="146">
        <f t="shared" si="3"/>
        <v>745000</v>
      </c>
      <c r="F115" s="271"/>
      <c r="G115" s="94"/>
      <c r="H115" s="94"/>
      <c r="I115" s="147"/>
      <c r="J115" s="147"/>
      <c r="K115" s="146"/>
      <c r="L115" s="147">
        <v>745000</v>
      </c>
      <c r="M115" s="146"/>
      <c r="N115" s="146"/>
      <c r="O115" s="173"/>
      <c r="P115" s="135"/>
    </row>
    <row r="116" spans="1:16" s="364" customFormat="1" ht="14.25" customHeight="1">
      <c r="A116" s="143">
        <v>97</v>
      </c>
      <c r="B116" s="280" t="s">
        <v>537</v>
      </c>
      <c r="C116" s="95"/>
      <c r="D116" s="145"/>
      <c r="E116" s="146">
        <f t="shared" si="3"/>
        <v>745000</v>
      </c>
      <c r="F116" s="271"/>
      <c r="G116" s="94"/>
      <c r="H116" s="94"/>
      <c r="I116" s="147"/>
      <c r="J116" s="147"/>
      <c r="K116" s="146"/>
      <c r="L116" s="147">
        <v>745000</v>
      </c>
      <c r="M116" s="146"/>
      <c r="N116" s="146"/>
      <c r="O116" s="255"/>
      <c r="P116" s="135"/>
    </row>
    <row r="117" spans="1:16" s="12" customFormat="1" ht="14.25" customHeight="1">
      <c r="A117" s="41">
        <v>98</v>
      </c>
      <c r="B117" s="280" t="s">
        <v>538</v>
      </c>
      <c r="C117" s="262"/>
      <c r="D117" s="142"/>
      <c r="E117" s="146">
        <f t="shared" si="3"/>
        <v>745000</v>
      </c>
      <c r="F117" s="271"/>
      <c r="G117" s="94"/>
      <c r="H117" s="94"/>
      <c r="I117" s="147"/>
      <c r="J117" s="147"/>
      <c r="K117" s="146"/>
      <c r="L117" s="147">
        <v>745000</v>
      </c>
      <c r="M117" s="44"/>
      <c r="N117" s="44"/>
      <c r="O117" s="79"/>
      <c r="P117" s="11"/>
    </row>
    <row r="118" spans="1:16" s="364" customFormat="1" ht="14.25" customHeight="1">
      <c r="A118" s="143">
        <v>99</v>
      </c>
      <c r="B118" s="280" t="s">
        <v>539</v>
      </c>
      <c r="C118" s="95"/>
      <c r="D118" s="145"/>
      <c r="E118" s="146">
        <f t="shared" si="3"/>
        <v>745000</v>
      </c>
      <c r="F118" s="271"/>
      <c r="G118" s="94"/>
      <c r="H118" s="94"/>
      <c r="I118" s="147"/>
      <c r="J118" s="147"/>
      <c r="K118" s="146"/>
      <c r="L118" s="147">
        <v>745000</v>
      </c>
      <c r="M118" s="146"/>
      <c r="N118" s="146"/>
      <c r="O118" s="173"/>
      <c r="P118" s="135"/>
    </row>
    <row r="119" spans="1:16" s="364" customFormat="1" ht="14.25" customHeight="1">
      <c r="A119" s="41">
        <v>100</v>
      </c>
      <c r="B119" s="280" t="s">
        <v>540</v>
      </c>
      <c r="C119" s="95"/>
      <c r="D119" s="145"/>
      <c r="E119" s="146">
        <f t="shared" si="3"/>
        <v>745000</v>
      </c>
      <c r="F119" s="271"/>
      <c r="G119" s="94"/>
      <c r="H119" s="94"/>
      <c r="I119" s="147"/>
      <c r="J119" s="147"/>
      <c r="K119" s="146"/>
      <c r="L119" s="147">
        <v>745000</v>
      </c>
      <c r="M119" s="146"/>
      <c r="N119" s="146"/>
      <c r="O119" s="174"/>
      <c r="P119" s="135"/>
    </row>
    <row r="120" spans="1:16" s="364" customFormat="1" ht="14.25" customHeight="1">
      <c r="A120" s="143">
        <v>101</v>
      </c>
      <c r="B120" s="280" t="s">
        <v>541</v>
      </c>
      <c r="C120" s="95"/>
      <c r="D120" s="145"/>
      <c r="E120" s="146">
        <f t="shared" si="3"/>
        <v>745000</v>
      </c>
      <c r="F120" s="271"/>
      <c r="G120" s="94"/>
      <c r="H120" s="94"/>
      <c r="I120" s="147"/>
      <c r="J120" s="147"/>
      <c r="K120" s="146"/>
      <c r="L120" s="147">
        <v>745000</v>
      </c>
      <c r="M120" s="146"/>
      <c r="N120" s="146"/>
      <c r="O120" s="174"/>
      <c r="P120" s="135"/>
    </row>
    <row r="121" spans="1:16" s="364" customFormat="1" ht="14.25" customHeight="1">
      <c r="A121" s="41">
        <v>102</v>
      </c>
      <c r="B121" s="280" t="s">
        <v>542</v>
      </c>
      <c r="C121" s="95"/>
      <c r="D121" s="145"/>
      <c r="E121" s="146">
        <f t="shared" si="3"/>
        <v>745000</v>
      </c>
      <c r="F121" s="271"/>
      <c r="G121" s="94"/>
      <c r="H121" s="94"/>
      <c r="I121" s="147"/>
      <c r="J121" s="147"/>
      <c r="K121" s="146"/>
      <c r="L121" s="147">
        <v>745000</v>
      </c>
      <c r="M121" s="146"/>
      <c r="N121" s="146"/>
      <c r="O121" s="174"/>
      <c r="P121" s="135"/>
    </row>
    <row r="122" spans="1:16" s="364" customFormat="1" ht="14.25" customHeight="1">
      <c r="A122" s="143">
        <v>103</v>
      </c>
      <c r="B122" s="280" t="s">
        <v>543</v>
      </c>
      <c r="C122" s="95"/>
      <c r="D122" s="145"/>
      <c r="E122" s="146">
        <f t="shared" si="3"/>
        <v>745000</v>
      </c>
      <c r="F122" s="271"/>
      <c r="G122" s="94"/>
      <c r="H122" s="94"/>
      <c r="I122" s="147"/>
      <c r="J122" s="147"/>
      <c r="K122" s="146"/>
      <c r="L122" s="147">
        <v>745000</v>
      </c>
      <c r="M122" s="146"/>
      <c r="N122" s="146"/>
      <c r="O122" s="174"/>
      <c r="P122" s="135"/>
    </row>
    <row r="123" spans="1:16" s="364" customFormat="1" ht="14.25" customHeight="1">
      <c r="A123" s="41">
        <v>104</v>
      </c>
      <c r="B123" s="280" t="s">
        <v>544</v>
      </c>
      <c r="C123" s="95"/>
      <c r="D123" s="145"/>
      <c r="E123" s="146">
        <f t="shared" si="3"/>
        <v>745000</v>
      </c>
      <c r="F123" s="271"/>
      <c r="G123" s="94"/>
      <c r="H123" s="94"/>
      <c r="I123" s="147"/>
      <c r="J123" s="147"/>
      <c r="K123" s="146"/>
      <c r="L123" s="147">
        <v>745000</v>
      </c>
      <c r="M123" s="146"/>
      <c r="N123" s="146"/>
      <c r="O123" s="174"/>
      <c r="P123" s="135"/>
    </row>
    <row r="124" spans="1:16" s="364" customFormat="1" ht="14.25" customHeight="1">
      <c r="A124" s="143">
        <v>105</v>
      </c>
      <c r="B124" s="280" t="s">
        <v>545</v>
      </c>
      <c r="C124" s="95"/>
      <c r="D124" s="145"/>
      <c r="E124" s="146">
        <f t="shared" si="3"/>
        <v>745000</v>
      </c>
      <c r="F124" s="271"/>
      <c r="G124" s="94"/>
      <c r="H124" s="94"/>
      <c r="I124" s="147"/>
      <c r="J124" s="147"/>
      <c r="K124" s="146"/>
      <c r="L124" s="147">
        <v>745000</v>
      </c>
      <c r="M124" s="146"/>
      <c r="N124" s="146"/>
      <c r="O124" s="174"/>
      <c r="P124" s="135"/>
    </row>
    <row r="125" spans="1:16" s="364" customFormat="1" ht="14.25" customHeight="1">
      <c r="A125" s="41">
        <v>106</v>
      </c>
      <c r="B125" s="280" t="s">
        <v>546</v>
      </c>
      <c r="C125" s="100"/>
      <c r="D125" s="145"/>
      <c r="E125" s="146">
        <f t="shared" si="3"/>
        <v>745000</v>
      </c>
      <c r="F125" s="271"/>
      <c r="G125" s="94"/>
      <c r="H125" s="94"/>
      <c r="I125" s="147"/>
      <c r="J125" s="147"/>
      <c r="K125" s="146"/>
      <c r="L125" s="147">
        <v>745000</v>
      </c>
      <c r="M125" s="146"/>
      <c r="N125" s="146"/>
      <c r="O125" s="174"/>
      <c r="P125" s="135"/>
    </row>
    <row r="126" spans="1:16" s="364" customFormat="1" ht="14.25" customHeight="1">
      <c r="A126" s="143">
        <v>107</v>
      </c>
      <c r="B126" s="280" t="s">
        <v>547</v>
      </c>
      <c r="C126" s="95"/>
      <c r="D126" s="145"/>
      <c r="E126" s="146">
        <f t="shared" si="3"/>
        <v>745000</v>
      </c>
      <c r="F126" s="271"/>
      <c r="G126" s="94"/>
      <c r="H126" s="94"/>
      <c r="I126" s="147"/>
      <c r="J126" s="147"/>
      <c r="K126" s="146"/>
      <c r="L126" s="147">
        <v>745000</v>
      </c>
      <c r="M126" s="146"/>
      <c r="N126" s="146"/>
      <c r="O126" s="171"/>
      <c r="P126" s="135"/>
    </row>
    <row r="127" spans="1:16" s="364" customFormat="1" ht="14.25" customHeight="1">
      <c r="A127" s="41">
        <v>108</v>
      </c>
      <c r="B127" s="280" t="s">
        <v>548</v>
      </c>
      <c r="C127" s="95"/>
      <c r="D127" s="145"/>
      <c r="E127" s="146">
        <f t="shared" si="3"/>
        <v>745000</v>
      </c>
      <c r="F127" s="271"/>
      <c r="G127" s="94"/>
      <c r="H127" s="94"/>
      <c r="I127" s="147"/>
      <c r="J127" s="147"/>
      <c r="K127" s="146"/>
      <c r="L127" s="147">
        <v>745000</v>
      </c>
      <c r="M127" s="146"/>
      <c r="N127" s="146"/>
      <c r="O127" s="171"/>
      <c r="P127" s="135"/>
    </row>
    <row r="128" spans="1:16" s="364" customFormat="1" ht="14.25" customHeight="1">
      <c r="A128" s="143">
        <v>109</v>
      </c>
      <c r="B128" s="280" t="s">
        <v>549</v>
      </c>
      <c r="C128" s="97"/>
      <c r="D128" s="145"/>
      <c r="E128" s="146">
        <f t="shared" si="3"/>
        <v>745000</v>
      </c>
      <c r="F128" s="271"/>
      <c r="G128" s="94"/>
      <c r="H128" s="94"/>
      <c r="I128" s="147"/>
      <c r="J128" s="147"/>
      <c r="K128" s="146"/>
      <c r="L128" s="147">
        <v>745000</v>
      </c>
      <c r="M128" s="146"/>
      <c r="N128" s="146"/>
      <c r="O128" s="172"/>
      <c r="P128" s="135"/>
    </row>
    <row r="129" spans="1:16" s="364" customFormat="1" ht="14.25" customHeight="1">
      <c r="A129" s="41">
        <v>110</v>
      </c>
      <c r="B129" s="280" t="s">
        <v>550</v>
      </c>
      <c r="C129" s="95"/>
      <c r="D129" s="145"/>
      <c r="E129" s="146">
        <f t="shared" si="3"/>
        <v>745000</v>
      </c>
      <c r="F129" s="271"/>
      <c r="G129" s="94"/>
      <c r="H129" s="94"/>
      <c r="I129" s="147"/>
      <c r="J129" s="147"/>
      <c r="K129" s="146"/>
      <c r="L129" s="147">
        <v>745000</v>
      </c>
      <c r="M129" s="146"/>
      <c r="N129" s="146"/>
      <c r="O129" s="173"/>
      <c r="P129" s="135"/>
    </row>
    <row r="130" spans="1:16" s="364" customFormat="1" ht="14.25" customHeight="1">
      <c r="A130" s="143">
        <v>111</v>
      </c>
      <c r="B130" s="280" t="s">
        <v>551</v>
      </c>
      <c r="C130" s="95"/>
      <c r="D130" s="145"/>
      <c r="E130" s="146">
        <f t="shared" si="3"/>
        <v>745000</v>
      </c>
      <c r="F130" s="271"/>
      <c r="G130" s="94"/>
      <c r="H130" s="94"/>
      <c r="I130" s="147"/>
      <c r="J130" s="147"/>
      <c r="K130" s="146"/>
      <c r="L130" s="147">
        <v>745000</v>
      </c>
      <c r="M130" s="146"/>
      <c r="N130" s="146"/>
      <c r="O130" s="173"/>
      <c r="P130" s="135"/>
    </row>
    <row r="131" spans="1:16" s="364" customFormat="1" ht="14.25" customHeight="1">
      <c r="A131" s="41">
        <v>112</v>
      </c>
      <c r="B131" s="280" t="s">
        <v>552</v>
      </c>
      <c r="C131" s="95"/>
      <c r="D131" s="145"/>
      <c r="E131" s="146">
        <f t="shared" si="3"/>
        <v>745000</v>
      </c>
      <c r="F131" s="271"/>
      <c r="G131" s="94"/>
      <c r="H131" s="94"/>
      <c r="I131" s="147"/>
      <c r="J131" s="147"/>
      <c r="K131" s="146"/>
      <c r="L131" s="147">
        <v>745000</v>
      </c>
      <c r="M131" s="146"/>
      <c r="N131" s="146"/>
      <c r="O131" s="173"/>
      <c r="P131" s="135"/>
    </row>
    <row r="132" spans="1:16" s="364" customFormat="1" ht="14.25" customHeight="1">
      <c r="A132" s="143">
        <v>113</v>
      </c>
      <c r="B132" s="280" t="s">
        <v>553</v>
      </c>
      <c r="C132" s="95"/>
      <c r="D132" s="145"/>
      <c r="E132" s="146">
        <f t="shared" si="3"/>
        <v>745000</v>
      </c>
      <c r="F132" s="271"/>
      <c r="G132" s="94"/>
      <c r="H132" s="94"/>
      <c r="I132" s="147"/>
      <c r="J132" s="147"/>
      <c r="K132" s="146"/>
      <c r="L132" s="147">
        <v>745000</v>
      </c>
      <c r="M132" s="146"/>
      <c r="N132" s="146"/>
      <c r="O132" s="255"/>
      <c r="P132" s="135"/>
    </row>
    <row r="133" spans="1:16" s="364" customFormat="1" ht="14.25" customHeight="1">
      <c r="A133" s="41">
        <v>114</v>
      </c>
      <c r="B133" s="280" t="s">
        <v>554</v>
      </c>
      <c r="C133" s="95"/>
      <c r="D133" s="145"/>
      <c r="E133" s="146">
        <f t="shared" si="3"/>
        <v>745000</v>
      </c>
      <c r="F133" s="271"/>
      <c r="G133" s="94"/>
      <c r="H133" s="94"/>
      <c r="I133" s="147"/>
      <c r="J133" s="147"/>
      <c r="K133" s="146"/>
      <c r="L133" s="147">
        <v>745000</v>
      </c>
      <c r="M133" s="146"/>
      <c r="N133" s="146"/>
      <c r="O133" s="157"/>
      <c r="P133" s="135"/>
    </row>
    <row r="134" spans="1:16" s="364" customFormat="1" ht="14.25" customHeight="1">
      <c r="A134" s="143">
        <v>115</v>
      </c>
      <c r="B134" s="280" t="s">
        <v>555</v>
      </c>
      <c r="C134" s="95"/>
      <c r="D134" s="145"/>
      <c r="E134" s="146">
        <f t="shared" si="3"/>
        <v>745000</v>
      </c>
      <c r="F134" s="271"/>
      <c r="G134" s="94"/>
      <c r="H134" s="94"/>
      <c r="I134" s="147"/>
      <c r="J134" s="147"/>
      <c r="K134" s="146"/>
      <c r="L134" s="147">
        <v>745000</v>
      </c>
      <c r="M134" s="146"/>
      <c r="N134" s="146"/>
      <c r="O134" s="173"/>
      <c r="P134" s="135"/>
    </row>
    <row r="135" spans="1:16" s="364" customFormat="1" ht="14.25" customHeight="1">
      <c r="A135" s="41">
        <v>116</v>
      </c>
      <c r="B135" s="280" t="s">
        <v>556</v>
      </c>
      <c r="C135" s="95"/>
      <c r="D135" s="145"/>
      <c r="E135" s="146">
        <f t="shared" si="3"/>
        <v>745000</v>
      </c>
      <c r="F135" s="271"/>
      <c r="G135" s="94"/>
      <c r="H135" s="94"/>
      <c r="I135" s="147"/>
      <c r="J135" s="147"/>
      <c r="K135" s="146"/>
      <c r="L135" s="147">
        <v>745000</v>
      </c>
      <c r="M135" s="146"/>
      <c r="N135" s="146"/>
      <c r="O135" s="172"/>
      <c r="P135" s="135"/>
    </row>
    <row r="136" spans="1:16" s="364" customFormat="1" ht="14.25" customHeight="1">
      <c r="A136" s="143">
        <v>117</v>
      </c>
      <c r="B136" s="280" t="s">
        <v>557</v>
      </c>
      <c r="C136" s="95"/>
      <c r="D136" s="145"/>
      <c r="E136" s="146">
        <f t="shared" si="3"/>
        <v>745000</v>
      </c>
      <c r="F136" s="271"/>
      <c r="G136" s="94"/>
      <c r="H136" s="94"/>
      <c r="I136" s="147"/>
      <c r="J136" s="147"/>
      <c r="K136" s="146"/>
      <c r="L136" s="147">
        <v>745000</v>
      </c>
      <c r="M136" s="146"/>
      <c r="N136" s="146"/>
      <c r="O136" s="172"/>
      <c r="P136" s="135"/>
    </row>
    <row r="137" spans="1:16" s="364" customFormat="1" ht="14.25" customHeight="1">
      <c r="A137" s="41">
        <v>118</v>
      </c>
      <c r="B137" s="280" t="s">
        <v>558</v>
      </c>
      <c r="C137" s="95"/>
      <c r="D137" s="145"/>
      <c r="E137" s="146">
        <f t="shared" si="3"/>
        <v>745000</v>
      </c>
      <c r="F137" s="271"/>
      <c r="G137" s="94"/>
      <c r="H137" s="94"/>
      <c r="I137" s="147"/>
      <c r="J137" s="147"/>
      <c r="K137" s="146"/>
      <c r="L137" s="147">
        <v>745000</v>
      </c>
      <c r="M137" s="146"/>
      <c r="N137" s="146"/>
      <c r="O137" s="255"/>
      <c r="P137" s="135"/>
    </row>
    <row r="138" spans="1:16" s="364" customFormat="1" ht="14.25" customHeight="1">
      <c r="A138" s="143">
        <v>119</v>
      </c>
      <c r="B138" s="280" t="s">
        <v>185</v>
      </c>
      <c r="C138" s="95"/>
      <c r="D138" s="145"/>
      <c r="E138" s="146">
        <f t="shared" si="3"/>
        <v>745000</v>
      </c>
      <c r="F138" s="271"/>
      <c r="G138" s="94"/>
      <c r="H138" s="94"/>
      <c r="I138" s="147"/>
      <c r="J138" s="147"/>
      <c r="K138" s="146"/>
      <c r="L138" s="147">
        <v>745000</v>
      </c>
      <c r="M138" s="146"/>
      <c r="N138" s="146"/>
      <c r="O138" s="171"/>
      <c r="P138" s="135"/>
    </row>
    <row r="139" spans="1:16" s="364" customFormat="1" ht="14.25" customHeight="1">
      <c r="A139" s="41">
        <v>120</v>
      </c>
      <c r="B139" s="290" t="s">
        <v>559</v>
      </c>
      <c r="C139" s="95"/>
      <c r="D139" s="145"/>
      <c r="E139" s="146">
        <f t="shared" si="3"/>
        <v>745000</v>
      </c>
      <c r="F139" s="271"/>
      <c r="G139" s="94"/>
      <c r="H139" s="94"/>
      <c r="I139" s="147"/>
      <c r="J139" s="147"/>
      <c r="K139" s="146"/>
      <c r="L139" s="147">
        <v>745000</v>
      </c>
      <c r="M139" s="146"/>
      <c r="N139" s="146"/>
      <c r="O139" s="171"/>
      <c r="P139" s="135"/>
    </row>
    <row r="140" spans="1:16" s="364" customFormat="1" ht="18.75" customHeight="1">
      <c r="A140" s="223" t="s">
        <v>377</v>
      </c>
      <c r="B140" s="945" t="s">
        <v>378</v>
      </c>
      <c r="C140" s="879"/>
      <c r="D140" s="879"/>
      <c r="E140" s="224">
        <v>0</v>
      </c>
      <c r="F140" s="224"/>
      <c r="G140" s="224">
        <v>0</v>
      </c>
      <c r="H140" s="224">
        <v>0</v>
      </c>
      <c r="I140" s="224"/>
      <c r="J140" s="224"/>
      <c r="K140" s="224"/>
      <c r="L140" s="224">
        <v>0</v>
      </c>
      <c r="M140" s="224"/>
      <c r="N140" s="224"/>
      <c r="O140" s="225"/>
      <c r="P140" s="186" t="e">
        <f>H18-#REF!</f>
        <v>#REF!</v>
      </c>
    </row>
    <row r="141" spans="1:16" s="364" customFormat="1" ht="21.75" customHeight="1">
      <c r="A141" s="865" t="s">
        <v>593</v>
      </c>
      <c r="B141" s="865"/>
      <c r="C141" s="865"/>
      <c r="D141" s="865"/>
      <c r="E141" s="865"/>
      <c r="F141" s="865"/>
      <c r="G141" s="865"/>
      <c r="H141" s="865"/>
      <c r="I141" s="865"/>
      <c r="J141" s="865"/>
      <c r="K141" s="865"/>
      <c r="L141" s="865"/>
      <c r="M141" s="865"/>
      <c r="N141" s="865"/>
      <c r="O141" s="865"/>
      <c r="P141" s="185"/>
    </row>
    <row r="142" spans="1:16" s="364" customFormat="1" ht="22.5" customHeight="1">
      <c r="A142" s="861" t="s">
        <v>444</v>
      </c>
      <c r="B142" s="861"/>
      <c r="C142" s="861"/>
      <c r="D142" s="861"/>
      <c r="E142" s="862"/>
      <c r="F142" s="862"/>
      <c r="G142" s="862"/>
      <c r="H142" s="862"/>
      <c r="I142" s="862"/>
      <c r="J142" s="862"/>
      <c r="K142" s="862"/>
      <c r="L142" s="862"/>
      <c r="M142" s="862"/>
      <c r="N142" s="862"/>
      <c r="O142" s="862"/>
      <c r="P142" s="187"/>
    </row>
    <row r="143" spans="1:16" s="364" customFormat="1" ht="15.4" hidden="1" customHeight="1">
      <c r="A143" s="858" t="s">
        <v>27</v>
      </c>
      <c r="B143" s="863" t="s">
        <v>145</v>
      </c>
      <c r="C143" s="863"/>
      <c r="D143" s="858" t="s">
        <v>30</v>
      </c>
      <c r="E143" s="858"/>
      <c r="F143" s="858"/>
      <c r="G143" s="858"/>
      <c r="H143" s="858"/>
      <c r="I143" s="858"/>
      <c r="J143" s="858"/>
      <c r="K143" s="858"/>
      <c r="L143" s="858"/>
      <c r="M143" s="858" t="s">
        <v>40</v>
      </c>
      <c r="N143" s="864" t="s">
        <v>31</v>
      </c>
      <c r="O143" s="858" t="s">
        <v>9</v>
      </c>
      <c r="P143" s="187"/>
    </row>
    <row r="144" spans="1:16" s="364" customFormat="1" ht="53.25" hidden="1" customHeight="1">
      <c r="A144" s="858"/>
      <c r="B144" s="863"/>
      <c r="C144" s="863"/>
      <c r="D144" s="188" t="s">
        <v>32</v>
      </c>
      <c r="E144" s="189" t="s">
        <v>33</v>
      </c>
      <c r="F144" s="189"/>
      <c r="G144" s="189" t="s">
        <v>34</v>
      </c>
      <c r="H144" s="189" t="s">
        <v>34</v>
      </c>
      <c r="I144" s="189" t="s">
        <v>35</v>
      </c>
      <c r="J144" s="189" t="s">
        <v>413</v>
      </c>
      <c r="K144" s="189" t="s">
        <v>313</v>
      </c>
      <c r="L144" s="189" t="s">
        <v>414</v>
      </c>
      <c r="M144" s="858"/>
      <c r="N144" s="864"/>
      <c r="O144" s="858"/>
      <c r="P144" s="187"/>
    </row>
    <row r="145" spans="1:17" s="24" customFormat="1" ht="15.4" hidden="1" customHeight="1">
      <c r="A145" s="190" t="s">
        <v>37</v>
      </c>
      <c r="B145" s="853" t="s">
        <v>412</v>
      </c>
      <c r="C145" s="853"/>
      <c r="D145" s="191">
        <f t="shared" ref="D145:M145" si="4">SUM(D146:D151)</f>
        <v>0</v>
      </c>
      <c r="E145" s="191">
        <f t="shared" si="4"/>
        <v>0</v>
      </c>
      <c r="F145" s="191"/>
      <c r="G145" s="191">
        <f t="shared" ref="G145:H145" si="5">SUM(G146:G151)</f>
        <v>3.0000000000000027E-2</v>
      </c>
      <c r="H145" s="191">
        <f t="shared" si="5"/>
        <v>3.0000000000000027E-2</v>
      </c>
      <c r="I145" s="192">
        <f t="shared" si="4"/>
        <v>-1.0388000000000002</v>
      </c>
      <c r="J145" s="193">
        <f t="shared" si="4"/>
        <v>0.20299999999999999</v>
      </c>
      <c r="K145" s="191">
        <f t="shared" si="4"/>
        <v>0.5</v>
      </c>
      <c r="L145" s="194">
        <f t="shared" si="4"/>
        <v>-2.0019999999999998</v>
      </c>
      <c r="M145" s="195">
        <f t="shared" si="4"/>
        <v>-2.2777999999999996</v>
      </c>
      <c r="N145" s="184">
        <f>SUM(N146:N151)</f>
        <v>-3393921.9999999995</v>
      </c>
      <c r="O145" s="196"/>
      <c r="P145" s="184">
        <v>3438622</v>
      </c>
      <c r="Q145" s="25"/>
    </row>
    <row r="146" spans="1:17" s="364" customFormat="1" ht="15.4" hidden="1" customHeight="1">
      <c r="A146" s="197">
        <v>1</v>
      </c>
      <c r="B146" s="854" t="s">
        <v>235</v>
      </c>
      <c r="C146" s="854"/>
      <c r="D146" s="198"/>
      <c r="E146" s="198"/>
      <c r="F146" s="198"/>
      <c r="G146" s="198">
        <v>-0.5</v>
      </c>
      <c r="H146" s="198">
        <v>-0.5</v>
      </c>
      <c r="I146" s="199">
        <v>-1.3320000000000001</v>
      </c>
      <c r="J146" s="200"/>
      <c r="K146" s="201"/>
      <c r="L146" s="202"/>
      <c r="M146" s="195">
        <f>SUM(D146:L146)</f>
        <v>-2.3319999999999999</v>
      </c>
      <c r="N146" s="184">
        <f>M146*1490000</f>
        <v>-3474680</v>
      </c>
      <c r="O146" s="203" t="s">
        <v>415</v>
      </c>
      <c r="P146" s="187"/>
    </row>
    <row r="147" spans="1:17" s="364" customFormat="1" ht="15.4" hidden="1" customHeight="1">
      <c r="A147" s="197">
        <v>2</v>
      </c>
      <c r="B147" s="854" t="s">
        <v>224</v>
      </c>
      <c r="C147" s="854"/>
      <c r="D147" s="198"/>
      <c r="E147" s="198"/>
      <c r="F147" s="198"/>
      <c r="G147" s="198">
        <v>0.33</v>
      </c>
      <c r="H147" s="198">
        <v>0.33</v>
      </c>
      <c r="I147" s="199">
        <f>H147*40%</f>
        <v>0.13200000000000001</v>
      </c>
      <c r="J147" s="200"/>
      <c r="K147" s="204"/>
      <c r="L147" s="202"/>
      <c r="M147" s="195">
        <f t="shared" ref="M147:M151" si="6">SUM(D147:L147)</f>
        <v>0.79200000000000004</v>
      </c>
      <c r="N147" s="184">
        <f t="shared" ref="N147:N151" si="7">M147*1490000</f>
        <v>1180080</v>
      </c>
      <c r="O147" s="203" t="s">
        <v>148</v>
      </c>
      <c r="P147" s="187"/>
    </row>
    <row r="148" spans="1:17" s="364" customFormat="1" ht="15.4" hidden="1" customHeight="1">
      <c r="A148" s="197">
        <v>3</v>
      </c>
      <c r="B148" s="854" t="s">
        <v>176</v>
      </c>
      <c r="C148" s="854"/>
      <c r="D148" s="198"/>
      <c r="E148" s="198"/>
      <c r="F148" s="198"/>
      <c r="G148" s="198">
        <v>0.2</v>
      </c>
      <c r="H148" s="198">
        <v>0.2</v>
      </c>
      <c r="I148" s="199">
        <f>H148*40%</f>
        <v>8.0000000000000016E-2</v>
      </c>
      <c r="J148" s="201"/>
      <c r="K148" s="204"/>
      <c r="L148" s="202"/>
      <c r="M148" s="195">
        <f t="shared" si="6"/>
        <v>0.48000000000000004</v>
      </c>
      <c r="N148" s="184">
        <f t="shared" si="7"/>
        <v>715200</v>
      </c>
      <c r="O148" s="203" t="s">
        <v>148</v>
      </c>
      <c r="P148" s="187"/>
    </row>
    <row r="149" spans="1:17" s="364" customFormat="1" ht="15.4" hidden="1" customHeight="1">
      <c r="A149" s="197">
        <v>4</v>
      </c>
      <c r="B149" s="854" t="s">
        <v>208</v>
      </c>
      <c r="C149" s="854"/>
      <c r="D149" s="198"/>
      <c r="E149" s="198"/>
      <c r="F149" s="198"/>
      <c r="G149" s="198"/>
      <c r="H149" s="198"/>
      <c r="I149" s="199">
        <f>0.203*40%</f>
        <v>8.1200000000000008E-2</v>
      </c>
      <c r="J149" s="199">
        <f>4.06*5%</f>
        <v>0.20299999999999999</v>
      </c>
      <c r="K149" s="204"/>
      <c r="L149" s="202"/>
      <c r="M149" s="195">
        <f t="shared" si="6"/>
        <v>0.28420000000000001</v>
      </c>
      <c r="N149" s="184">
        <f t="shared" si="7"/>
        <v>423458</v>
      </c>
      <c r="O149" s="203" t="s">
        <v>148</v>
      </c>
      <c r="P149" s="187"/>
    </row>
    <row r="150" spans="1:17" s="364" customFormat="1" ht="15.4" hidden="1" customHeight="1">
      <c r="A150" s="197">
        <v>5</v>
      </c>
      <c r="B150" s="855" t="s">
        <v>199</v>
      </c>
      <c r="C150" s="855"/>
      <c r="D150" s="198"/>
      <c r="E150" s="198"/>
      <c r="F150" s="198"/>
      <c r="G150" s="198"/>
      <c r="H150" s="198"/>
      <c r="I150" s="199"/>
      <c r="J150" s="200"/>
      <c r="K150" s="205">
        <v>0.5</v>
      </c>
      <c r="L150" s="199">
        <f>-2.86*70%</f>
        <v>-2.0019999999999998</v>
      </c>
      <c r="M150" s="195">
        <f t="shared" si="6"/>
        <v>-1.5019999999999998</v>
      </c>
      <c r="N150" s="184">
        <f t="shared" si="7"/>
        <v>-2237979.9999999995</v>
      </c>
      <c r="O150" s="203" t="s">
        <v>416</v>
      </c>
      <c r="P150" s="187"/>
    </row>
    <row r="151" spans="1:17" s="364" customFormat="1" ht="15.4" hidden="1" customHeight="1">
      <c r="A151" s="197">
        <v>6</v>
      </c>
      <c r="B151" s="855"/>
      <c r="C151" s="855"/>
      <c r="D151" s="198"/>
      <c r="E151" s="198"/>
      <c r="F151" s="198"/>
      <c r="G151" s="198"/>
      <c r="H151" s="198"/>
      <c r="I151" s="199"/>
      <c r="J151" s="200"/>
      <c r="K151" s="204"/>
      <c r="L151" s="206"/>
      <c r="M151" s="195">
        <f t="shared" si="6"/>
        <v>0</v>
      </c>
      <c r="N151" s="184">
        <f t="shared" si="7"/>
        <v>0</v>
      </c>
      <c r="O151" s="203"/>
      <c r="P151" s="187"/>
    </row>
    <row r="152" spans="1:17" s="364" customFormat="1" ht="18.75" customHeight="1">
      <c r="A152" s="180"/>
      <c r="B152" s="180"/>
      <c r="C152" s="180"/>
      <c r="D152" s="180"/>
      <c r="E152" s="180"/>
      <c r="F152" s="180"/>
      <c r="G152" s="180"/>
      <c r="H152" s="180"/>
      <c r="I152" s="180"/>
      <c r="J152" s="856" t="s">
        <v>438</v>
      </c>
      <c r="K152" s="856"/>
      <c r="L152" s="856"/>
      <c r="M152" s="856"/>
      <c r="N152" s="856"/>
      <c r="O152" s="856"/>
      <c r="P152" s="187"/>
    </row>
    <row r="153" spans="1:17" s="364" customFormat="1" ht="15.4" customHeight="1">
      <c r="A153" s="857" t="s">
        <v>19</v>
      </c>
      <c r="B153" s="857"/>
      <c r="C153" s="857"/>
      <c r="E153" s="857" t="s">
        <v>20</v>
      </c>
      <c r="F153" s="857"/>
      <c r="G153" s="857"/>
      <c r="H153" s="857"/>
      <c r="I153" s="857"/>
      <c r="J153" s="857" t="s">
        <v>21</v>
      </c>
      <c r="K153" s="857"/>
      <c r="L153" s="857"/>
      <c r="M153" s="857"/>
      <c r="N153" s="857"/>
      <c r="O153" s="857"/>
      <c r="P153" s="187"/>
    </row>
    <row r="154" spans="1:17" s="364" customFormat="1" ht="15.4" customHeight="1">
      <c r="A154" s="180"/>
      <c r="B154" s="208"/>
      <c r="C154" s="209"/>
      <c r="E154" s="208"/>
      <c r="F154" s="208"/>
      <c r="G154" s="208"/>
      <c r="H154" s="208"/>
      <c r="I154" s="208"/>
      <c r="K154" s="208"/>
      <c r="L154" s="180"/>
      <c r="M154" s="208"/>
      <c r="N154" s="208"/>
      <c r="O154" s="208"/>
      <c r="P154" s="187"/>
    </row>
    <row r="155" spans="1:17" s="364" customFormat="1" ht="40.5" customHeight="1">
      <c r="A155" s="180"/>
      <c r="B155" s="180"/>
      <c r="C155" s="181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7"/>
    </row>
    <row r="156" spans="1:17" s="364" customFormat="1" ht="18" customHeight="1">
      <c r="A156" s="852" t="s">
        <v>568</v>
      </c>
      <c r="B156" s="852"/>
      <c r="C156" s="852"/>
      <c r="E156" s="852" t="s">
        <v>149</v>
      </c>
      <c r="F156" s="852"/>
      <c r="G156" s="852"/>
      <c r="H156" s="852"/>
      <c r="I156" s="852"/>
      <c r="J156" s="852" t="s">
        <v>43</v>
      </c>
      <c r="K156" s="852"/>
      <c r="L156" s="852"/>
      <c r="M156" s="852"/>
      <c r="N156" s="852"/>
      <c r="O156" s="852"/>
      <c r="P156" s="187"/>
    </row>
    <row r="157" spans="1:17" s="364" customFormat="1">
      <c r="A157" s="182"/>
      <c r="B157" s="182"/>
      <c r="C157" s="182"/>
      <c r="D157" s="183"/>
      <c r="E157" s="182"/>
      <c r="F157" s="182"/>
      <c r="G157" s="182"/>
      <c r="H157" s="182"/>
      <c r="I157" s="182"/>
      <c r="K157" s="179"/>
      <c r="L157" s="182"/>
      <c r="M157" s="182"/>
      <c r="N157" s="182"/>
      <c r="O157" s="179"/>
      <c r="P157" s="178"/>
    </row>
    <row r="158" spans="1:17" s="364" customFormat="1">
      <c r="A158" s="869" t="s">
        <v>22</v>
      </c>
      <c r="B158" s="869"/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178"/>
    </row>
    <row r="159" spans="1:17" s="364" customFormat="1">
      <c r="A159" s="182"/>
      <c r="B159" s="182"/>
      <c r="C159" s="182"/>
      <c r="D159" s="182"/>
      <c r="E159" s="182"/>
      <c r="F159" s="182"/>
      <c r="G159" s="182"/>
      <c r="H159" s="182"/>
      <c r="I159" s="870" t="s">
        <v>24</v>
      </c>
      <c r="J159" s="870"/>
      <c r="K159" s="870"/>
      <c r="L159" s="870"/>
      <c r="M159" s="870"/>
      <c r="N159" s="870"/>
      <c r="O159" s="870"/>
      <c r="P159" s="178"/>
    </row>
    <row r="160" spans="1:17" s="364" customFormat="1">
      <c r="A160" s="180"/>
      <c r="B160" s="871" t="s">
        <v>23</v>
      </c>
      <c r="C160" s="871"/>
      <c r="D160" s="871"/>
      <c r="E160" s="180"/>
      <c r="F160" s="180"/>
      <c r="G160" s="180"/>
      <c r="H160" s="180"/>
      <c r="I160" s="871" t="s">
        <v>39</v>
      </c>
      <c r="J160" s="871"/>
      <c r="K160" s="871"/>
      <c r="L160" s="871"/>
      <c r="M160" s="871"/>
      <c r="N160" s="871"/>
      <c r="O160" s="871"/>
      <c r="P160" s="178"/>
    </row>
    <row r="161" spans="1:16" s="364" customFormat="1">
      <c r="A161" s="179"/>
      <c r="B161" s="871"/>
      <c r="C161" s="871"/>
      <c r="D161" s="871"/>
      <c r="E161" s="180"/>
      <c r="F161" s="180"/>
      <c r="G161" s="180"/>
      <c r="H161" s="180"/>
      <c r="I161" s="871"/>
      <c r="J161" s="871"/>
      <c r="K161" s="871"/>
      <c r="L161" s="871"/>
      <c r="M161" s="871"/>
      <c r="N161" s="871"/>
      <c r="O161" s="871"/>
      <c r="P161" s="178"/>
    </row>
    <row r="162" spans="1:16" s="364" customFormat="1">
      <c r="A162" s="180"/>
      <c r="B162" s="180"/>
      <c r="C162" s="180"/>
      <c r="D162" s="180"/>
      <c r="E162" s="180"/>
      <c r="F162" s="180"/>
      <c r="G162" s="180"/>
      <c r="H162" s="180"/>
      <c r="I162" s="871"/>
      <c r="J162" s="871"/>
      <c r="K162" s="871"/>
      <c r="L162" s="871"/>
      <c r="M162" s="871"/>
      <c r="N162" s="871"/>
      <c r="O162" s="871"/>
      <c r="P162" s="178"/>
    </row>
    <row r="163" spans="1:16" s="364" customFormat="1">
      <c r="A163" s="872"/>
      <c r="B163" s="872"/>
      <c r="C163" s="872"/>
      <c r="D163" s="872"/>
      <c r="E163" s="872"/>
      <c r="F163" s="872"/>
      <c r="G163" s="872"/>
      <c r="H163" s="872"/>
      <c r="I163" s="872"/>
      <c r="J163" s="872"/>
      <c r="K163" s="873"/>
      <c r="L163" s="873"/>
      <c r="M163" s="873"/>
      <c r="N163" s="873"/>
      <c r="O163" s="873"/>
      <c r="P163" s="178"/>
    </row>
    <row r="164" spans="1:16" s="364" customFormat="1">
      <c r="C164" s="181"/>
    </row>
  </sheetData>
  <mergeCells count="55">
    <mergeCell ref="A11:D11"/>
    <mergeCell ref="E11:O11"/>
    <mergeCell ref="A1:J1"/>
    <mergeCell ref="A2:N2"/>
    <mergeCell ref="A3:N3"/>
    <mergeCell ref="A4:O4"/>
    <mergeCell ref="C6:D6"/>
    <mergeCell ref="E6:I6"/>
    <mergeCell ref="A8:B8"/>
    <mergeCell ref="C8:O8"/>
    <mergeCell ref="A9:B9"/>
    <mergeCell ref="C9:O10"/>
    <mergeCell ref="A10:B10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O143:O144"/>
    <mergeCell ref="C17:D17"/>
    <mergeCell ref="B18:D18"/>
    <mergeCell ref="B19:D19"/>
    <mergeCell ref="B140:D140"/>
    <mergeCell ref="A141:O141"/>
    <mergeCell ref="A142:D142"/>
    <mergeCell ref="E142:O142"/>
    <mergeCell ref="A143:A144"/>
    <mergeCell ref="B143:C144"/>
    <mergeCell ref="D143:L143"/>
    <mergeCell ref="M143:M144"/>
    <mergeCell ref="N143:N144"/>
    <mergeCell ref="A156:C156"/>
    <mergeCell ref="E156:I156"/>
    <mergeCell ref="J156:O156"/>
    <mergeCell ref="B145:C145"/>
    <mergeCell ref="B146:C146"/>
    <mergeCell ref="B147:C147"/>
    <mergeCell ref="B148:C148"/>
    <mergeCell ref="B149:C149"/>
    <mergeCell ref="B150:C150"/>
    <mergeCell ref="B151:C151"/>
    <mergeCell ref="J152:O152"/>
    <mergeCell ref="A153:C153"/>
    <mergeCell ref="E153:I153"/>
    <mergeCell ref="J153:O153"/>
    <mergeCell ref="A158:O158"/>
    <mergeCell ref="I159:O159"/>
    <mergeCell ref="B160:D161"/>
    <mergeCell ref="I160:O162"/>
    <mergeCell ref="A163:J163"/>
    <mergeCell ref="K163:O163"/>
  </mergeCells>
  <printOptions horizontalCentered="1"/>
  <pageMargins left="0" right="0" top="0.19685039370078741" bottom="0" header="0.23622047244094491" footer="0"/>
  <pageSetup paperSize="9" scale="85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Sheet48"/>
  <dimension ref="A1:R44"/>
  <sheetViews>
    <sheetView showGridLines="0" topLeftCell="A7" workbookViewId="0">
      <selection activeCell="R37" sqref="R37"/>
    </sheetView>
  </sheetViews>
  <sheetFormatPr defaultRowHeight="15.75"/>
  <cols>
    <col min="1" max="1" width="6.6640625" style="442" customWidth="1"/>
    <col min="2" max="2" width="32.5" style="442" customWidth="1"/>
    <col min="3" max="3" width="19.1640625" style="8" customWidth="1"/>
    <col min="4" max="4" width="36" style="442" customWidth="1"/>
    <col min="5" max="5" width="14.5" style="442" customWidth="1"/>
    <col min="6" max="6" width="13.83203125" style="442" bestFit="1" customWidth="1"/>
    <col min="7" max="8" width="11.83203125" style="442" hidden="1" customWidth="1"/>
    <col min="9" max="9" width="11.83203125" style="442" bestFit="1" customWidth="1"/>
    <col min="10" max="10" width="9.83203125" style="442" customWidth="1"/>
    <col min="11" max="11" width="8.1640625" style="442" bestFit="1" customWidth="1"/>
    <col min="12" max="12" width="11.1640625" style="442" customWidth="1"/>
    <col min="13" max="13" width="9.83203125" style="442" bestFit="1" customWidth="1"/>
    <col min="14" max="14" width="11.1640625" style="442" customWidth="1"/>
    <col min="15" max="15" width="15.33203125" style="442" customWidth="1"/>
    <col min="16" max="16" width="12.33203125" style="442" customWidth="1"/>
    <col min="17" max="16384" width="9.33203125" style="442"/>
  </cols>
  <sheetData>
    <row r="1" spans="1:18" ht="15.4" customHeight="1">
      <c r="A1" s="809"/>
      <c r="B1" s="809"/>
      <c r="C1" s="809"/>
      <c r="D1" s="809"/>
      <c r="E1" s="809"/>
      <c r="F1" s="809"/>
      <c r="G1" s="809"/>
      <c r="H1" s="809"/>
      <c r="I1" s="809"/>
      <c r="J1" s="809"/>
      <c r="K1" s="2"/>
      <c r="L1" s="2"/>
      <c r="M1" s="2"/>
      <c r="N1" s="2"/>
      <c r="O1" s="133" t="s">
        <v>0</v>
      </c>
      <c r="P1" s="6"/>
      <c r="R1" s="1"/>
    </row>
    <row r="2" spans="1:18" ht="18.75">
      <c r="A2" s="810" t="s">
        <v>1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  <c r="O2" s="134" t="s">
        <v>651</v>
      </c>
    </row>
    <row r="3" spans="1:18" ht="13.5" customHeight="1">
      <c r="A3" s="811" t="s">
        <v>652</v>
      </c>
      <c r="B3" s="811"/>
      <c r="C3" s="811"/>
      <c r="D3" s="811"/>
      <c r="E3" s="811"/>
      <c r="F3" s="811"/>
      <c r="G3" s="811"/>
      <c r="H3" s="811"/>
      <c r="I3" s="811"/>
      <c r="J3" s="811"/>
      <c r="K3" s="811"/>
      <c r="L3" s="811"/>
      <c r="M3" s="811"/>
      <c r="N3" s="811"/>
      <c r="O3" s="134" t="s">
        <v>426</v>
      </c>
    </row>
    <row r="4" spans="1:18" ht="6" customHeight="1">
      <c r="A4" s="809"/>
      <c r="B4" s="809"/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6"/>
    </row>
    <row r="5" spans="1:18" ht="2.65" customHeight="1">
      <c r="E5" s="22"/>
      <c r="F5" s="22"/>
      <c r="G5" s="22"/>
      <c r="H5" s="22"/>
      <c r="I5" s="22"/>
      <c r="P5" s="6"/>
    </row>
    <row r="6" spans="1:18" ht="18.75" customHeight="1">
      <c r="A6" s="7"/>
      <c r="B6" s="7"/>
      <c r="C6" s="812" t="s">
        <v>2</v>
      </c>
      <c r="D6" s="812"/>
      <c r="E6" s="812" t="s">
        <v>3</v>
      </c>
      <c r="F6" s="812"/>
      <c r="G6" s="812"/>
      <c r="H6" s="812"/>
      <c r="I6" s="441"/>
      <c r="J6" s="2"/>
      <c r="K6" s="2"/>
      <c r="L6" s="9"/>
      <c r="M6" s="7"/>
      <c r="N6" s="7"/>
      <c r="O6" s="7"/>
    </row>
    <row r="7" spans="1:18">
      <c r="E7" s="22"/>
      <c r="F7" s="22"/>
      <c r="G7" s="22"/>
      <c r="H7" s="22"/>
      <c r="I7" s="22"/>
    </row>
    <row r="8" spans="1:18" ht="15.4" customHeight="1">
      <c r="A8" s="806" t="s">
        <v>28</v>
      </c>
      <c r="B8" s="806"/>
      <c r="C8" s="813" t="s">
        <v>42</v>
      </c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6"/>
    </row>
    <row r="9" spans="1:18">
      <c r="A9" s="806" t="s">
        <v>29</v>
      </c>
      <c r="B9" s="806"/>
      <c r="C9" s="813">
        <v>1077976</v>
      </c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6"/>
    </row>
    <row r="10" spans="1:18" hidden="1">
      <c r="A10" s="809"/>
      <c r="B10" s="809"/>
      <c r="C10" s="813"/>
      <c r="D10" s="813"/>
      <c r="E10" s="813"/>
      <c r="F10" s="813"/>
      <c r="G10" s="813"/>
      <c r="H10" s="813"/>
      <c r="I10" s="813"/>
      <c r="J10" s="813"/>
      <c r="K10" s="813"/>
      <c r="L10" s="813"/>
      <c r="M10" s="813"/>
      <c r="N10" s="813"/>
      <c r="O10" s="813"/>
      <c r="P10" s="6"/>
    </row>
    <row r="11" spans="1:18">
      <c r="A11" s="806" t="s">
        <v>406</v>
      </c>
      <c r="B11" s="806"/>
      <c r="C11" s="806"/>
      <c r="D11" s="806"/>
      <c r="E11" s="807" t="s">
        <v>405</v>
      </c>
      <c r="F11" s="808"/>
      <c r="G11" s="808"/>
      <c r="H11" s="808"/>
      <c r="I11" s="808"/>
      <c r="J11" s="808"/>
      <c r="K11" s="808"/>
      <c r="L11" s="808"/>
      <c r="M11" s="808"/>
      <c r="N11" s="808"/>
      <c r="O11" s="808"/>
      <c r="P11" s="6"/>
    </row>
    <row r="12" spans="1:18" ht="16.149999999999999" customHeight="1">
      <c r="A12" s="20" t="s">
        <v>41</v>
      </c>
      <c r="B12" s="2"/>
      <c r="C12" s="21" t="s">
        <v>653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"/>
    </row>
    <row r="13" spans="1:18" ht="1.7" customHeight="1">
      <c r="A13" s="809"/>
      <c r="B13" s="809"/>
      <c r="C13" s="809"/>
      <c r="D13" s="809"/>
      <c r="E13" s="809"/>
      <c r="F13" s="809"/>
      <c r="G13" s="809"/>
      <c r="H13" s="809"/>
      <c r="I13" s="809"/>
      <c r="J13" s="809"/>
      <c r="K13" s="809"/>
      <c r="L13" s="809"/>
      <c r="M13" s="809"/>
      <c r="N13" s="809"/>
      <c r="O13" s="809"/>
      <c r="P13" s="6"/>
    </row>
    <row r="14" spans="1:18" ht="16.149999999999999" customHeight="1">
      <c r="A14" s="809"/>
      <c r="B14" s="809"/>
      <c r="C14" s="809"/>
      <c r="D14" s="809"/>
      <c r="E14" s="809"/>
      <c r="F14" s="809"/>
      <c r="G14" s="809"/>
      <c r="H14" s="809"/>
      <c r="I14" s="809"/>
      <c r="J14" s="809"/>
      <c r="K14" s="809"/>
      <c r="L14" s="809"/>
      <c r="M14" s="809"/>
      <c r="N14" s="817" t="s">
        <v>4</v>
      </c>
      <c r="O14" s="817"/>
      <c r="P14" s="6"/>
    </row>
    <row r="15" spans="1:18" ht="18.75" customHeight="1">
      <c r="A15" s="818" t="s">
        <v>27</v>
      </c>
      <c r="B15" s="818" t="s">
        <v>5</v>
      </c>
      <c r="C15" s="818" t="s">
        <v>6</v>
      </c>
      <c r="D15" s="818"/>
      <c r="E15" s="819" t="s">
        <v>7</v>
      </c>
      <c r="F15" s="821" t="s">
        <v>8</v>
      </c>
      <c r="G15" s="822"/>
      <c r="H15" s="822"/>
      <c r="I15" s="822"/>
      <c r="J15" s="822"/>
      <c r="K15" s="822"/>
      <c r="L15" s="822"/>
      <c r="M15" s="822"/>
      <c r="N15" s="823"/>
      <c r="O15" s="818" t="s">
        <v>9</v>
      </c>
      <c r="P15" s="6"/>
    </row>
    <row r="16" spans="1:18" ht="104.25" customHeight="1">
      <c r="A16" s="818"/>
      <c r="B16" s="818"/>
      <c r="C16" s="444" t="s">
        <v>17</v>
      </c>
      <c r="D16" s="444" t="s">
        <v>18</v>
      </c>
      <c r="E16" s="820"/>
      <c r="F16" s="18" t="s">
        <v>10</v>
      </c>
      <c r="G16" s="18" t="s">
        <v>440</v>
      </c>
      <c r="H16" s="18" t="s">
        <v>441</v>
      </c>
      <c r="I16" s="18" t="s">
        <v>11</v>
      </c>
      <c r="J16" s="18" t="s">
        <v>12</v>
      </c>
      <c r="K16" s="18" t="s">
        <v>13</v>
      </c>
      <c r="L16" s="18" t="s">
        <v>14</v>
      </c>
      <c r="M16" s="18" t="s">
        <v>15</v>
      </c>
      <c r="N16" s="18" t="s">
        <v>16</v>
      </c>
      <c r="O16" s="818"/>
      <c r="P16" s="6"/>
    </row>
    <row r="17" spans="1:17" s="16" customFormat="1" ht="11.25">
      <c r="A17" s="443">
        <v>1</v>
      </c>
      <c r="B17" s="443">
        <v>2</v>
      </c>
      <c r="C17" s="824">
        <v>3</v>
      </c>
      <c r="D17" s="825"/>
      <c r="E17" s="14">
        <v>4</v>
      </c>
      <c r="F17" s="14">
        <v>5</v>
      </c>
      <c r="G17" s="14">
        <v>6</v>
      </c>
      <c r="H17" s="14">
        <v>6</v>
      </c>
      <c r="I17" s="14">
        <v>6</v>
      </c>
      <c r="J17" s="14">
        <v>7</v>
      </c>
      <c r="K17" s="14">
        <v>8</v>
      </c>
      <c r="L17" s="14">
        <v>9</v>
      </c>
      <c r="M17" s="14">
        <v>10</v>
      </c>
      <c r="N17" s="14">
        <v>11</v>
      </c>
      <c r="O17" s="14">
        <v>12</v>
      </c>
      <c r="P17" s="15"/>
    </row>
    <row r="18" spans="1:17" ht="18" customHeight="1">
      <c r="A18" s="31"/>
      <c r="B18" s="826" t="s">
        <v>7</v>
      </c>
      <c r="C18" s="826"/>
      <c r="D18" s="826"/>
      <c r="E18" s="32">
        <f t="shared" ref="E18:L18" si="0">SUM(E21:E21)</f>
        <v>4500000</v>
      </c>
      <c r="F18" s="32">
        <f t="shared" si="0"/>
        <v>0</v>
      </c>
      <c r="G18" s="32">
        <f t="shared" si="0"/>
        <v>3532641</v>
      </c>
      <c r="H18" s="32">
        <f t="shared" si="0"/>
        <v>3532641</v>
      </c>
      <c r="I18" s="32">
        <f t="shared" si="0"/>
        <v>4500000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/>
      <c r="N18" s="32">
        <f>SUM(N21:N21)</f>
        <v>0</v>
      </c>
      <c r="O18" s="33"/>
      <c r="P18" s="6"/>
    </row>
    <row r="19" spans="1:17" ht="18" customHeight="1">
      <c r="A19" s="34" t="s">
        <v>25</v>
      </c>
      <c r="B19" s="814" t="s">
        <v>26</v>
      </c>
      <c r="C19" s="815"/>
      <c r="D19" s="816"/>
      <c r="E19" s="128">
        <v>0</v>
      </c>
      <c r="F19" s="128"/>
      <c r="G19" s="128">
        <v>0</v>
      </c>
      <c r="H19" s="128">
        <v>0</v>
      </c>
      <c r="I19" s="278">
        <f t="shared" ref="I19" si="1">G19+H19</f>
        <v>0</v>
      </c>
      <c r="J19" s="128"/>
      <c r="K19" s="128"/>
      <c r="L19" s="128"/>
      <c r="M19" s="128"/>
      <c r="N19" s="128"/>
      <c r="O19" s="129"/>
      <c r="P19" s="6"/>
    </row>
    <row r="20" spans="1:17" ht="18" customHeight="1">
      <c r="A20" s="34" t="s">
        <v>377</v>
      </c>
      <c r="B20" s="814" t="s">
        <v>427</v>
      </c>
      <c r="C20" s="815"/>
      <c r="D20" s="816"/>
      <c r="E20" s="35">
        <f>SUM(E21:E21)</f>
        <v>4500000</v>
      </c>
      <c r="F20" s="35">
        <f>SUM(F21:F21)</f>
        <v>0</v>
      </c>
      <c r="G20" s="35">
        <f>SUM(G21:G21)</f>
        <v>3532641</v>
      </c>
      <c r="H20" s="35">
        <f>SUM(H21:H21)</f>
        <v>3532641</v>
      </c>
      <c r="I20" s="35">
        <f>SUM(I21:I21)</f>
        <v>4500000</v>
      </c>
      <c r="J20" s="35"/>
      <c r="K20" s="35"/>
      <c r="L20" s="35"/>
      <c r="M20" s="35"/>
      <c r="N20" s="35"/>
      <c r="O20" s="36"/>
      <c r="P20" s="10"/>
    </row>
    <row r="21" spans="1:17" ht="18" customHeight="1">
      <c r="A21" s="37">
        <v>9</v>
      </c>
      <c r="B21" s="114" t="s">
        <v>649</v>
      </c>
      <c r="C21" s="95" t="s">
        <v>650</v>
      </c>
      <c r="D21" s="39" t="s">
        <v>143</v>
      </c>
      <c r="E21" s="35">
        <f t="shared" ref="E21" si="2">I21</f>
        <v>4500000</v>
      </c>
      <c r="F21" s="112"/>
      <c r="G21" s="40">
        <v>3532641</v>
      </c>
      <c r="H21" s="40">
        <v>3532641</v>
      </c>
      <c r="I21" s="279">
        <v>4500000</v>
      </c>
      <c r="J21" s="40"/>
      <c r="K21" s="35"/>
      <c r="L21" s="35"/>
      <c r="M21" s="35"/>
      <c r="N21" s="35"/>
      <c r="O21" s="80"/>
      <c r="P21" s="10"/>
    </row>
    <row r="22" spans="1:17" s="445" customFormat="1">
      <c r="A22" s="827" t="s">
        <v>624</v>
      </c>
      <c r="B22" s="827"/>
      <c r="C22" s="827"/>
      <c r="D22" s="827"/>
      <c r="E22" s="827"/>
      <c r="F22" s="827"/>
      <c r="G22" s="827"/>
      <c r="H22" s="827"/>
      <c r="I22" s="827"/>
      <c r="J22" s="827"/>
      <c r="K22" s="827"/>
      <c r="L22" s="827"/>
      <c r="M22" s="827"/>
      <c r="N22" s="827"/>
      <c r="O22" s="827"/>
      <c r="P22" s="135"/>
    </row>
    <row r="23" spans="1:17">
      <c r="A23" s="828" t="s">
        <v>442</v>
      </c>
      <c r="B23" s="828"/>
      <c r="C23" s="828"/>
      <c r="D23" s="828"/>
      <c r="E23" s="829"/>
      <c r="F23" s="829"/>
      <c r="G23" s="829"/>
      <c r="H23" s="829"/>
      <c r="I23" s="829"/>
      <c r="J23" s="829"/>
      <c r="K23" s="829"/>
      <c r="L23" s="829"/>
      <c r="M23" s="829"/>
      <c r="N23" s="829"/>
      <c r="O23" s="829"/>
      <c r="P23" s="6"/>
    </row>
    <row r="24" spans="1:17" hidden="1">
      <c r="A24" s="830" t="s">
        <v>27</v>
      </c>
      <c r="B24" s="831" t="s">
        <v>145</v>
      </c>
      <c r="C24" s="832"/>
      <c r="D24" s="835" t="s">
        <v>30</v>
      </c>
      <c r="E24" s="836"/>
      <c r="F24" s="836"/>
      <c r="G24" s="836"/>
      <c r="H24" s="836"/>
      <c r="I24" s="836"/>
      <c r="J24" s="836"/>
      <c r="K24" s="836"/>
      <c r="L24" s="837"/>
      <c r="M24" s="838" t="s">
        <v>40</v>
      </c>
      <c r="N24" s="840" t="s">
        <v>31</v>
      </c>
      <c r="O24" s="838" t="s">
        <v>9</v>
      </c>
      <c r="P24" s="6"/>
    </row>
    <row r="25" spans="1:17" ht="25.5" hidden="1">
      <c r="A25" s="830"/>
      <c r="B25" s="833"/>
      <c r="C25" s="834"/>
      <c r="D25" s="48" t="s">
        <v>32</v>
      </c>
      <c r="E25" s="49" t="s">
        <v>33</v>
      </c>
      <c r="F25" s="49" t="s">
        <v>34</v>
      </c>
      <c r="G25" s="49" t="s">
        <v>35</v>
      </c>
      <c r="H25" s="49" t="s">
        <v>35</v>
      </c>
      <c r="I25" s="49"/>
      <c r="J25" s="49" t="s">
        <v>147</v>
      </c>
      <c r="K25" s="49" t="s">
        <v>313</v>
      </c>
      <c r="L25" s="49" t="s">
        <v>146</v>
      </c>
      <c r="M25" s="839"/>
      <c r="N25" s="840"/>
      <c r="O25" s="839"/>
      <c r="P25" s="6"/>
    </row>
    <row r="26" spans="1:17" s="24" customFormat="1" hidden="1">
      <c r="A26" s="50" t="s">
        <v>37</v>
      </c>
      <c r="B26" s="842" t="s">
        <v>412</v>
      </c>
      <c r="C26" s="843"/>
      <c r="D26" s="51">
        <f t="shared" ref="D26:N26" si="3">SUM(D27:D32)</f>
        <v>0</v>
      </c>
      <c r="E26" s="51">
        <f t="shared" si="3"/>
        <v>0</v>
      </c>
      <c r="F26" s="51">
        <f t="shared" si="3"/>
        <v>0</v>
      </c>
      <c r="G26" s="52">
        <f t="shared" si="3"/>
        <v>0</v>
      </c>
      <c r="H26" s="52">
        <f t="shared" si="3"/>
        <v>0</v>
      </c>
      <c r="I26" s="268"/>
      <c r="J26" s="53">
        <f t="shared" si="3"/>
        <v>0</v>
      </c>
      <c r="K26" s="51">
        <f t="shared" si="3"/>
        <v>0</v>
      </c>
      <c r="L26" s="54">
        <f t="shared" si="3"/>
        <v>0</v>
      </c>
      <c r="M26" s="55">
        <f t="shared" si="3"/>
        <v>0</v>
      </c>
      <c r="N26" s="56">
        <f t="shared" si="3"/>
        <v>0</v>
      </c>
      <c r="O26" s="57"/>
      <c r="P26" s="23"/>
      <c r="Q26" s="25"/>
    </row>
    <row r="27" spans="1:17" hidden="1">
      <c r="A27" s="58"/>
      <c r="B27" s="844"/>
      <c r="C27" s="845"/>
      <c r="D27" s="59"/>
      <c r="E27" s="59"/>
      <c r="F27" s="59"/>
      <c r="G27" s="60"/>
      <c r="H27" s="60"/>
      <c r="I27" s="60"/>
      <c r="J27" s="61"/>
      <c r="K27" s="62"/>
      <c r="L27" s="63"/>
      <c r="M27" s="64"/>
      <c r="N27" s="65"/>
      <c r="O27" s="66"/>
      <c r="P27" s="6"/>
    </row>
    <row r="28" spans="1:17" hidden="1">
      <c r="A28" s="58"/>
      <c r="B28" s="844"/>
      <c r="C28" s="845"/>
      <c r="D28" s="59"/>
      <c r="E28" s="59"/>
      <c r="F28" s="59"/>
      <c r="G28" s="60"/>
      <c r="H28" s="60"/>
      <c r="I28" s="60"/>
      <c r="J28" s="61"/>
      <c r="K28" s="67"/>
      <c r="L28" s="68"/>
      <c r="M28" s="64"/>
      <c r="N28" s="65"/>
      <c r="O28" s="66"/>
      <c r="P28" s="6"/>
    </row>
    <row r="29" spans="1:17" hidden="1">
      <c r="A29" s="58"/>
      <c r="B29" s="844"/>
      <c r="C29" s="845"/>
      <c r="D29" s="59"/>
      <c r="E29" s="59"/>
      <c r="F29" s="59"/>
      <c r="G29" s="60"/>
      <c r="H29" s="60"/>
      <c r="I29" s="60"/>
      <c r="J29" s="62"/>
      <c r="K29" s="67"/>
      <c r="L29" s="68"/>
      <c r="M29" s="64"/>
      <c r="N29" s="65"/>
      <c r="O29" s="66"/>
      <c r="P29" s="6"/>
    </row>
    <row r="30" spans="1:17" hidden="1">
      <c r="A30" s="58"/>
      <c r="B30" s="844"/>
      <c r="C30" s="845"/>
      <c r="D30" s="59"/>
      <c r="E30" s="59"/>
      <c r="F30" s="59"/>
      <c r="G30" s="60"/>
      <c r="H30" s="60"/>
      <c r="I30" s="60"/>
      <c r="J30" s="61"/>
      <c r="K30" s="67"/>
      <c r="L30" s="68"/>
      <c r="M30" s="64"/>
      <c r="N30" s="65"/>
      <c r="O30" s="66"/>
      <c r="P30" s="6"/>
    </row>
    <row r="31" spans="1:17" hidden="1">
      <c r="A31" s="58"/>
      <c r="B31" s="846"/>
      <c r="C31" s="846"/>
      <c r="D31" s="59"/>
      <c r="E31" s="59"/>
      <c r="F31" s="59"/>
      <c r="G31" s="60"/>
      <c r="H31" s="60"/>
      <c r="I31" s="60"/>
      <c r="J31" s="61"/>
      <c r="K31" s="67"/>
      <c r="L31" s="68"/>
      <c r="M31" s="64"/>
      <c r="N31" s="65">
        <f>SUM(D31:M31)*1490000</f>
        <v>0</v>
      </c>
      <c r="O31" s="66"/>
      <c r="P31" s="6"/>
    </row>
    <row r="32" spans="1:17" hidden="1">
      <c r="A32" s="69">
        <v>1</v>
      </c>
      <c r="B32" s="847"/>
      <c r="C32" s="847"/>
      <c r="D32" s="70"/>
      <c r="E32" s="70"/>
      <c r="F32" s="70"/>
      <c r="G32" s="71"/>
      <c r="H32" s="71"/>
      <c r="I32" s="71"/>
      <c r="J32" s="72"/>
      <c r="K32" s="73"/>
      <c r="L32" s="74"/>
      <c r="M32" s="75"/>
      <c r="N32" s="65"/>
      <c r="O32" s="77"/>
      <c r="P32" s="6"/>
    </row>
    <row r="33" spans="1:16">
      <c r="A33" s="17"/>
      <c r="B33" s="17"/>
      <c r="C33" s="17"/>
      <c r="D33" s="17"/>
      <c r="E33" s="17"/>
      <c r="F33" s="17"/>
      <c r="G33" s="17"/>
      <c r="H33" s="17"/>
      <c r="I33" s="17"/>
      <c r="J33" s="848" t="s">
        <v>656</v>
      </c>
      <c r="K33" s="848"/>
      <c r="L33" s="848"/>
      <c r="M33" s="848"/>
      <c r="N33" s="848"/>
      <c r="O33" s="848"/>
      <c r="P33" s="130" t="e">
        <f>I20-#REF!</f>
        <v>#REF!</v>
      </c>
    </row>
    <row r="34" spans="1:16" ht="15.4" customHeight="1">
      <c r="A34" s="812" t="s">
        <v>19</v>
      </c>
      <c r="B34" s="812"/>
      <c r="C34" s="812"/>
      <c r="D34" s="136"/>
      <c r="E34" s="812" t="s">
        <v>20</v>
      </c>
      <c r="F34" s="812"/>
      <c r="G34" s="812"/>
      <c r="H34" s="812"/>
      <c r="I34" s="812"/>
      <c r="J34" s="812" t="s">
        <v>21</v>
      </c>
      <c r="K34" s="812"/>
      <c r="L34" s="812"/>
      <c r="M34" s="812"/>
      <c r="N34" s="812"/>
      <c r="O34" s="812"/>
      <c r="P34" s="6"/>
    </row>
    <row r="35" spans="1:16" ht="15.4" customHeight="1">
      <c r="A35" s="7"/>
      <c r="B35" s="3"/>
      <c r="C35" s="13"/>
      <c r="E35" s="3"/>
      <c r="F35" s="3"/>
      <c r="G35" s="3"/>
      <c r="H35" s="3"/>
      <c r="I35" s="3"/>
      <c r="K35" s="3"/>
      <c r="L35" s="7"/>
      <c r="M35" s="3"/>
      <c r="N35" s="3"/>
      <c r="O35" s="3"/>
      <c r="P35" s="6"/>
    </row>
    <row r="36" spans="1:16" ht="40.5" customHeight="1">
      <c r="A36" s="7"/>
      <c r="B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"/>
    </row>
    <row r="37" spans="1:16" ht="18" customHeight="1">
      <c r="A37" s="841" t="s">
        <v>568</v>
      </c>
      <c r="B37" s="841"/>
      <c r="C37" s="841"/>
      <c r="E37" s="841" t="s">
        <v>149</v>
      </c>
      <c r="F37" s="841"/>
      <c r="G37" s="841"/>
      <c r="H37" s="841"/>
      <c r="I37" s="841"/>
      <c r="J37" s="841" t="s">
        <v>43</v>
      </c>
      <c r="K37" s="841"/>
      <c r="L37" s="841"/>
      <c r="M37" s="841"/>
      <c r="N37" s="841"/>
      <c r="O37" s="841"/>
      <c r="P37" s="6"/>
    </row>
    <row r="38" spans="1:16" ht="24" customHeight="1">
      <c r="A38" s="5"/>
      <c r="B38" s="5"/>
      <c r="C38" s="5"/>
      <c r="D38" s="4"/>
      <c r="E38" s="5"/>
      <c r="F38" s="5"/>
      <c r="G38" s="5"/>
      <c r="H38" s="5"/>
      <c r="I38" s="5"/>
      <c r="K38" s="2"/>
      <c r="L38" s="5"/>
      <c r="M38" s="5"/>
      <c r="N38" s="5"/>
      <c r="O38" s="2"/>
      <c r="P38" s="6"/>
    </row>
    <row r="39" spans="1:16">
      <c r="A39" s="849" t="s">
        <v>22</v>
      </c>
      <c r="B39" s="849"/>
      <c r="C39" s="849"/>
      <c r="D39" s="849"/>
      <c r="E39" s="849"/>
      <c r="F39" s="849"/>
      <c r="G39" s="849"/>
      <c r="H39" s="849"/>
      <c r="I39" s="849"/>
      <c r="J39" s="849"/>
      <c r="K39" s="849"/>
      <c r="L39" s="849"/>
      <c r="M39" s="849"/>
      <c r="N39" s="849"/>
      <c r="O39" s="849"/>
      <c r="P39" s="6"/>
    </row>
    <row r="40" spans="1:16">
      <c r="A40" s="5"/>
      <c r="B40" s="5"/>
      <c r="C40" s="5"/>
      <c r="D40" s="5"/>
      <c r="E40" s="5"/>
      <c r="F40" s="5"/>
      <c r="G40" s="5"/>
      <c r="H40" s="850" t="s">
        <v>24</v>
      </c>
      <c r="I40" s="850"/>
      <c r="J40" s="850"/>
      <c r="K40" s="850"/>
      <c r="L40" s="850"/>
      <c r="M40" s="850"/>
      <c r="N40" s="850"/>
      <c r="O40" s="850"/>
      <c r="P40" s="6"/>
    </row>
    <row r="41" spans="1:16">
      <c r="A41" s="7"/>
      <c r="B41" s="812" t="s">
        <v>23</v>
      </c>
      <c r="C41" s="812"/>
      <c r="D41" s="812"/>
      <c r="E41" s="7"/>
      <c r="F41" s="7"/>
      <c r="G41" s="7"/>
      <c r="H41" s="812" t="s">
        <v>39</v>
      </c>
      <c r="I41" s="812"/>
      <c r="J41" s="812"/>
      <c r="K41" s="812"/>
      <c r="L41" s="812"/>
      <c r="M41" s="812"/>
      <c r="N41" s="812"/>
      <c r="O41" s="812"/>
      <c r="P41" s="6"/>
    </row>
    <row r="42" spans="1:16">
      <c r="A42" s="2"/>
      <c r="B42" s="812"/>
      <c r="C42" s="812"/>
      <c r="D42" s="812"/>
      <c r="E42" s="7"/>
      <c r="F42" s="7"/>
      <c r="G42" s="7"/>
      <c r="H42" s="812"/>
      <c r="I42" s="812"/>
      <c r="J42" s="812"/>
      <c r="K42" s="812"/>
      <c r="L42" s="812"/>
      <c r="M42" s="812"/>
      <c r="N42" s="812"/>
      <c r="O42" s="812"/>
      <c r="P42" s="6"/>
    </row>
    <row r="43" spans="1:16">
      <c r="A43" s="7"/>
      <c r="B43" s="7"/>
      <c r="C43" s="7"/>
      <c r="D43" s="7"/>
      <c r="E43" s="7"/>
      <c r="F43" s="7"/>
      <c r="G43" s="7"/>
      <c r="H43" s="812"/>
      <c r="I43" s="812"/>
      <c r="J43" s="812"/>
      <c r="K43" s="812"/>
      <c r="L43" s="812"/>
      <c r="M43" s="812"/>
      <c r="N43" s="812"/>
      <c r="O43" s="812"/>
      <c r="P43" s="6"/>
    </row>
    <row r="44" spans="1:16">
      <c r="A44" s="809"/>
      <c r="B44" s="809"/>
      <c r="C44" s="809"/>
      <c r="D44" s="809"/>
      <c r="E44" s="809"/>
      <c r="F44" s="809"/>
      <c r="G44" s="809"/>
      <c r="H44" s="809"/>
      <c r="I44" s="809"/>
      <c r="J44" s="809"/>
      <c r="K44" s="851"/>
      <c r="L44" s="851"/>
      <c r="M44" s="851"/>
      <c r="N44" s="851"/>
      <c r="O44" s="851"/>
      <c r="P44" s="6"/>
    </row>
  </sheetData>
  <mergeCells count="55">
    <mergeCell ref="A39:O39"/>
    <mergeCell ref="H40:O40"/>
    <mergeCell ref="B41:D42"/>
    <mergeCell ref="H41:O43"/>
    <mergeCell ref="A44:J44"/>
    <mergeCell ref="K44:O44"/>
    <mergeCell ref="A37:C37"/>
    <mergeCell ref="E37:I37"/>
    <mergeCell ref="J37:O37"/>
    <mergeCell ref="B26:C26"/>
    <mergeCell ref="B27:C27"/>
    <mergeCell ref="B28:C28"/>
    <mergeCell ref="B29:C29"/>
    <mergeCell ref="B30:C30"/>
    <mergeCell ref="B31:C31"/>
    <mergeCell ref="B32:C32"/>
    <mergeCell ref="J33:O33"/>
    <mergeCell ref="A34:C34"/>
    <mergeCell ref="E34:I34"/>
    <mergeCell ref="J34:O34"/>
    <mergeCell ref="O24:O25"/>
    <mergeCell ref="C17:D17"/>
    <mergeCell ref="B18:D18"/>
    <mergeCell ref="B19:D19"/>
    <mergeCell ref="B20:D20"/>
    <mergeCell ref="A22:O22"/>
    <mergeCell ref="A23:D23"/>
    <mergeCell ref="E23:O23"/>
    <mergeCell ref="A24:A25"/>
    <mergeCell ref="B24:C25"/>
    <mergeCell ref="D24:L24"/>
    <mergeCell ref="M24:M25"/>
    <mergeCell ref="N24:N25"/>
    <mergeCell ref="A13:O13"/>
    <mergeCell ref="A14:M14"/>
    <mergeCell ref="N14:O14"/>
    <mergeCell ref="A15:A16"/>
    <mergeCell ref="B15:B16"/>
    <mergeCell ref="C15:D15"/>
    <mergeCell ref="E15:E16"/>
    <mergeCell ref="F15:N15"/>
    <mergeCell ref="O15:O16"/>
    <mergeCell ref="A11:D11"/>
    <mergeCell ref="E11:O11"/>
    <mergeCell ref="A1:J1"/>
    <mergeCell ref="A2:N2"/>
    <mergeCell ref="A3:N3"/>
    <mergeCell ref="A4:O4"/>
    <mergeCell ref="C6:D6"/>
    <mergeCell ref="E6:H6"/>
    <mergeCell ref="A8:B8"/>
    <mergeCell ref="C8:O8"/>
    <mergeCell ref="A9:B9"/>
    <mergeCell ref="C9:O10"/>
    <mergeCell ref="A10:B10"/>
  </mergeCells>
  <printOptions horizontalCentered="1"/>
  <pageMargins left="0" right="0" top="0.196850393700787" bottom="0" header="0.23622047244094499" footer="0"/>
  <pageSetup paperSize="9" scale="90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 codeName="Sheet49"/>
  <dimension ref="A1"/>
  <sheetViews>
    <sheetView workbookViewId="0">
      <selection activeCell="I43" sqref="I43"/>
    </sheetView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31</vt:i4>
      </vt:variant>
    </vt:vector>
  </HeadingPairs>
  <TitlesOfParts>
    <vt:vector size="103" baseType="lpstr">
      <vt:lpstr>HD6</vt:lpstr>
      <vt:lpstr>HD5</vt:lpstr>
      <vt:lpstr>HD4</vt:lpstr>
      <vt:lpstr>HD3</vt:lpstr>
      <vt:lpstr>HD2</vt:lpstr>
      <vt:lpstr>HD1</vt:lpstr>
      <vt:lpstr>HD12.</vt:lpstr>
      <vt:lpstr>HD12</vt:lpstr>
      <vt:lpstr>BH68</vt:lpstr>
      <vt:lpstr>HD68.7</vt:lpstr>
      <vt:lpstr>HD68.6</vt:lpstr>
      <vt:lpstr>HD68.5</vt:lpstr>
      <vt:lpstr>HD68.4</vt:lpstr>
      <vt:lpstr>HD68.3</vt:lpstr>
      <vt:lpstr>HD68.2</vt:lpstr>
      <vt:lpstr>HD68.1</vt:lpstr>
      <vt:lpstr>HD68.12.</vt:lpstr>
      <vt:lpstr>HD68.12</vt:lpstr>
      <vt:lpstr>BHDP</vt:lpstr>
      <vt:lpstr>DP7</vt:lpstr>
      <vt:lpstr>DP6</vt:lpstr>
      <vt:lpstr>DP5</vt:lpstr>
      <vt:lpstr>DP4</vt:lpstr>
      <vt:lpstr>DP3</vt:lpstr>
      <vt:lpstr>DP2</vt:lpstr>
      <vt:lpstr>DP1</vt:lpstr>
      <vt:lpstr>DP12.</vt:lpstr>
      <vt:lpstr>DP12</vt:lpstr>
      <vt:lpstr>BHDS</vt:lpstr>
      <vt:lpstr>DSố7</vt:lpstr>
      <vt:lpstr>DSố6</vt:lpstr>
      <vt:lpstr>DSố5</vt:lpstr>
      <vt:lpstr>DSố4</vt:lpstr>
      <vt:lpstr>DSố3</vt:lpstr>
      <vt:lpstr>DSố2</vt:lpstr>
      <vt:lpstr>DSố1</vt:lpstr>
      <vt:lpstr>DSố12.</vt:lpstr>
      <vt:lpstr>DSố12</vt:lpstr>
      <vt:lpstr>BHXÃ</vt:lpstr>
      <vt:lpstr>xã7</vt:lpstr>
      <vt:lpstr>xã6</vt:lpstr>
      <vt:lpstr>xã5</vt:lpstr>
      <vt:lpstr>xã4</vt:lpstr>
      <vt:lpstr>xã3</vt:lpstr>
      <vt:lpstr>xã2</vt:lpstr>
      <vt:lpstr>xã1</vt:lpstr>
      <vt:lpstr>xã12.</vt:lpstr>
      <vt:lpstr>xã12</vt:lpstr>
      <vt:lpstr>BHĐTGT</vt:lpstr>
      <vt:lpstr>Điều Trị GT2</vt:lpstr>
      <vt:lpstr>Điều Trị GT7</vt:lpstr>
      <vt:lpstr>Điều Trị GT6</vt:lpstr>
      <vt:lpstr>Điều Trị GT5</vt:lpstr>
      <vt:lpstr>Điều Trị GT4</vt:lpstr>
      <vt:lpstr>Điều Trị GT3</vt:lpstr>
      <vt:lpstr>Điều Trị GT2.</vt:lpstr>
      <vt:lpstr>Điều Trị GT1</vt:lpstr>
      <vt:lpstr>Điều Trị GT12.</vt:lpstr>
      <vt:lpstr>Điều Trị GT12</vt:lpstr>
      <vt:lpstr>BHĐTTT</vt:lpstr>
      <vt:lpstr>Điều Trị TT7</vt:lpstr>
      <vt:lpstr>Điều Trị TT6</vt:lpstr>
      <vt:lpstr>Điều Trị TT5</vt:lpstr>
      <vt:lpstr>Điều Trị TT4</vt:lpstr>
      <vt:lpstr>Điều Trị TT3</vt:lpstr>
      <vt:lpstr>Điều Trị TT2</vt:lpstr>
      <vt:lpstr>Điều Trị TT1</vt:lpstr>
      <vt:lpstr>Điều Trị TT12,</vt:lpstr>
      <vt:lpstr>Điều Trị TT12 </vt:lpstr>
      <vt:lpstr>YTT7</vt:lpstr>
      <vt:lpstr>HD khoán BStuấn</vt:lpstr>
      <vt:lpstr>Sheet1</vt:lpstr>
      <vt:lpstr>BHDS!Print_Titles</vt:lpstr>
      <vt:lpstr>BHĐTTT!Print_Titles</vt:lpstr>
      <vt:lpstr>BHXÃ!Print_Titles</vt:lpstr>
      <vt:lpstr>'Điều Trị TT1'!Print_Titles</vt:lpstr>
      <vt:lpstr>'Điều Trị TT12 '!Print_Titles</vt:lpstr>
      <vt:lpstr>'Điều Trị TT12,'!Print_Titles</vt:lpstr>
      <vt:lpstr>'Điều Trị TT2'!Print_Titles</vt:lpstr>
      <vt:lpstr>'Điều Trị TT3'!Print_Titles</vt:lpstr>
      <vt:lpstr>'Điều Trị TT4'!Print_Titles</vt:lpstr>
      <vt:lpstr>'Điều Trị TT5'!Print_Titles</vt:lpstr>
      <vt:lpstr>'Điều Trị TT6'!Print_Titles</vt:lpstr>
      <vt:lpstr>'Điều Trị TT7'!Print_Titles</vt:lpstr>
      <vt:lpstr>DSố1!Print_Titles</vt:lpstr>
      <vt:lpstr>DSố12!Print_Titles</vt:lpstr>
      <vt:lpstr>DSố12.!Print_Titles</vt:lpstr>
      <vt:lpstr>DSố2!Print_Titles</vt:lpstr>
      <vt:lpstr>DSố3!Print_Titles</vt:lpstr>
      <vt:lpstr>DSố4!Print_Titles</vt:lpstr>
      <vt:lpstr>DSố5!Print_Titles</vt:lpstr>
      <vt:lpstr>DSố6!Print_Titles</vt:lpstr>
      <vt:lpstr>DSố7!Print_Titles</vt:lpstr>
      <vt:lpstr>xã1!Print_Titles</vt:lpstr>
      <vt:lpstr>xã12!Print_Titles</vt:lpstr>
      <vt:lpstr>xã12.!Print_Titles</vt:lpstr>
      <vt:lpstr>xã2!Print_Titles</vt:lpstr>
      <vt:lpstr>xã3!Print_Titles</vt:lpstr>
      <vt:lpstr>xã4!Print_Titles</vt:lpstr>
      <vt:lpstr>xã5!Print_Titles</vt:lpstr>
      <vt:lpstr>xã6!Print_Titles</vt:lpstr>
      <vt:lpstr>xã7!Print_Titles</vt:lpstr>
      <vt:lpstr>YTT7!Print_Titles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TOAN TIN</dc:creator>
  <cp:lastModifiedBy>HXS</cp:lastModifiedBy>
  <cp:lastPrinted>2023-07-03T09:01:54Z</cp:lastPrinted>
  <dcterms:created xsi:type="dcterms:W3CDTF">2020-03-30T02:13:53Z</dcterms:created>
  <dcterms:modified xsi:type="dcterms:W3CDTF">2023-07-03T09:01:58Z</dcterms:modified>
</cp:coreProperties>
</file>